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CB\BMPE\BMPE_2020_December\text\"/>
    </mc:Choice>
  </mc:AlternateContent>
  <xr:revisionPtr revIDLastSave="0" documentId="13_ncr:1_{F491AEE9-736F-48F2-84BE-C7A173DC35AF}" xr6:coauthVersionLast="44" xr6:coauthVersionMax="45" xr10:uidLastSave="{00000000-0000-0000-0000-000000000000}"/>
  <bookViews>
    <workbookView xWindow="-110" yWindow="-110" windowWidth="19420" windowHeight="10560" tabRatio="908" xr2:uid="{00000000-000D-0000-FFFF-FFFF00000000}"/>
  </bookViews>
  <sheets>
    <sheet name="Summary" sheetId="20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externalReferences>
    <externalReference r:id="rId8"/>
  </externalReferences>
  <definedNames>
    <definedName name="_xlnm.Print_Area" localSheetId="1">GDP!$A$1:$AB$52</definedName>
    <definedName name="_xlnm.Print_Area" localSheetId="2">Inflation!$A$1:$AB$40</definedName>
    <definedName name="_xlnm.Print_Area" localSheetId="3">'Labour Market'!$A$1:$AB$69</definedName>
    <definedName name="_xlnm.Print_Area" localSheetId="6">'Other Institutions'!$A$1:$W$29</definedName>
    <definedName name="_xlnm.Print_Area" localSheetId="0">Summary!$B$2:$N$78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1" i="21" l="1"/>
  <c r="L40" i="21" s="1"/>
  <c r="K41" i="21"/>
  <c r="K40" i="21" s="1"/>
  <c r="J41" i="21"/>
  <c r="J27" i="21" s="1"/>
  <c r="I41" i="21"/>
  <c r="I40" i="21" s="1"/>
  <c r="H41" i="21"/>
  <c r="H25" i="21" s="1"/>
  <c r="K32" i="21"/>
  <c r="J32" i="21"/>
  <c r="L31" i="21"/>
  <c r="L30" i="21"/>
  <c r="K30" i="21"/>
  <c r="H30" i="21"/>
  <c r="H29" i="21"/>
  <c r="H27" i="21"/>
  <c r="H26" i="21"/>
  <c r="K25" i="21"/>
  <c r="K24" i="21"/>
  <c r="K23" i="21"/>
  <c r="J23" i="21"/>
  <c r="J20" i="21"/>
  <c r="K20" i="21"/>
  <c r="L20" i="21"/>
  <c r="I20" i="21"/>
  <c r="K28" i="17"/>
  <c r="Q56" i="14"/>
  <c r="U56" i="14"/>
  <c r="Y56" i="14"/>
  <c r="J56" i="14"/>
  <c r="K56" i="14"/>
  <c r="L56" i="14"/>
  <c r="Q31" i="14"/>
  <c r="U31" i="14"/>
  <c r="Y31" i="14"/>
  <c r="J31" i="14"/>
  <c r="K31" i="14"/>
  <c r="L31" i="14"/>
  <c r="U29" i="12"/>
  <c r="U16" i="12"/>
  <c r="K27" i="21" l="1"/>
  <c r="J26" i="21"/>
  <c r="J25" i="21"/>
  <c r="K26" i="21"/>
  <c r="K29" i="21"/>
  <c r="K31" i="21"/>
  <c r="I25" i="21"/>
  <c r="J29" i="21"/>
  <c r="J30" i="21"/>
  <c r="J40" i="21"/>
  <c r="I30" i="21"/>
  <c r="J31" i="21"/>
  <c r="J24" i="21"/>
  <c r="L32" i="21"/>
  <c r="H31" i="21"/>
  <c r="H40" i="21"/>
  <c r="L23" i="21"/>
  <c r="L24" i="21"/>
  <c r="H32" i="21"/>
  <c r="H23" i="21"/>
  <c r="H24" i="21"/>
  <c r="L25" i="21"/>
  <c r="L26" i="21"/>
  <c r="L27" i="21"/>
  <c r="L29" i="21"/>
  <c r="I26" i="21"/>
  <c r="I31" i="21"/>
  <c r="I23" i="21"/>
  <c r="I27" i="21"/>
  <c r="I32" i="21"/>
  <c r="I24" i="21"/>
  <c r="I29" i="21"/>
  <c r="B2" i="20" l="1"/>
  <c r="L28" i="17" l="1"/>
  <c r="L44" i="12"/>
  <c r="J44" i="12"/>
  <c r="I44" i="12"/>
  <c r="L29" i="12"/>
  <c r="L16" i="12"/>
  <c r="B19" i="21"/>
  <c r="B2" i="21"/>
  <c r="B27" i="17"/>
  <c r="B2" i="17"/>
  <c r="B2" i="13"/>
  <c r="B55" i="14"/>
  <c r="B30" i="14"/>
  <c r="B2" i="14"/>
  <c r="B28" i="12"/>
  <c r="B15" i="12"/>
  <c r="B2" i="12"/>
  <c r="M29" i="12"/>
  <c r="M16" i="12"/>
  <c r="J29" i="12"/>
  <c r="J16" i="12"/>
  <c r="H29" i="17"/>
  <c r="H57" i="14"/>
  <c r="H32" i="14"/>
  <c r="H45" i="12"/>
  <c r="H30" i="12"/>
  <c r="H17" i="12"/>
  <c r="Y28" i="17"/>
  <c r="U28" i="17"/>
  <c r="Q28" i="17"/>
  <c r="M28" i="17"/>
  <c r="J28" i="17"/>
  <c r="I28" i="17"/>
  <c r="H28" i="17"/>
  <c r="M56" i="14"/>
  <c r="M31" i="14"/>
  <c r="I56" i="14"/>
  <c r="H56" i="14"/>
  <c r="H31" i="14"/>
  <c r="I31" i="14"/>
  <c r="Y29" i="12"/>
  <c r="Y16" i="12"/>
  <c r="H44" i="12"/>
  <c r="Q29" i="12"/>
  <c r="Q16" i="12"/>
  <c r="I29" i="12"/>
  <c r="H29" i="12"/>
  <c r="I16" i="12"/>
  <c r="H16" i="12"/>
</calcChain>
</file>

<file path=xl/sharedStrings.xml><?xml version="1.0" encoding="utf-8"?>
<sst xmlns="http://schemas.openxmlformats.org/spreadsheetml/2006/main" count="690" uniqueCount="220">
  <si>
    <t>Q1</t>
  </si>
  <si>
    <t>Q2</t>
  </si>
  <si>
    <t>Q3</t>
  </si>
  <si>
    <t>Q4</t>
  </si>
  <si>
    <t>[%]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</si>
  <si>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</si>
  <si>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</si>
  <si>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</si>
  <si>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</si>
  <si>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</si>
  <si>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</si>
  <si>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</si>
  <si>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</si>
  <si>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[€]</t>
  </si>
  <si>
    <t>[% p. a.]</t>
  </si>
  <si>
    <t>[ESA 2010, mil. €]</t>
  </si>
  <si>
    <t>-</t>
  </si>
  <si>
    <t>Actual</t>
  </si>
  <si>
    <t>Unit</t>
  </si>
  <si>
    <t>Indicator</t>
  </si>
  <si>
    <t xml:space="preserve"> Indicator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</si>
  <si>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</si>
  <si>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</si>
  <si>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</si>
  <si>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</si>
  <si>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</si>
  <si>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</si>
  <si>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HICP inflation</t>
  </si>
  <si>
    <t>[year-on-year changes in %]</t>
  </si>
  <si>
    <t>CPI inflation</t>
  </si>
  <si>
    <t>GDP deflator</t>
  </si>
  <si>
    <t>Gross domestic product</t>
  </si>
  <si>
    <t>[year-on-year changes in %, constant prices]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</si>
  <si>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</si>
  <si>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</si>
  <si>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</si>
  <si>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</si>
  <si>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</si>
  <si>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</si>
  <si>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[EUR millions in constant prices]</t>
  </si>
  <si>
    <t>Output gap</t>
  </si>
  <si>
    <t>[% of potential output]</t>
  </si>
  <si>
    <t>[EUR millions in current prices]</t>
  </si>
  <si>
    <t>Employment</t>
  </si>
  <si>
    <t>[thousands of persons, ESA 2010]</t>
  </si>
  <si>
    <t>[year-on-year changes in %, ESA 2010]</t>
  </si>
  <si>
    <t>Number of unemployed</t>
  </si>
  <si>
    <r>
      <t xml:space="preserve">[thousands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  <r>
      <rPr>
        <sz val="11"/>
        <color indexed="8"/>
        <rFont val="Times New Roman"/>
        <family val="1"/>
        <charset val="238"/>
      </rPr>
      <t>]</t>
    </r>
  </si>
  <si>
    <t>Unemployment rate</t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</si>
  <si>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</si>
  <si>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</si>
  <si>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</si>
  <si>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</si>
  <si>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</si>
  <si>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</si>
  <si>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t>[constant prices]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</si>
  <si>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</si>
  <si>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[% of disposable income]</t>
  </si>
  <si>
    <t>Total revenue</t>
  </si>
  <si>
    <t>[% of GDP]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</si>
  <si>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</si>
  <si>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</si>
  <si>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</si>
  <si>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[% of trend GDP]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</si>
  <si>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</si>
  <si>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</si>
  <si>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</si>
  <si>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[year-on-year change in p. p.]</t>
  </si>
  <si>
    <t>General government gross debt</t>
  </si>
  <si>
    <t>Goods balance</t>
  </si>
  <si>
    <t>Current acount</t>
  </si>
  <si>
    <t>[level]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</si>
  <si>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</si>
  <si>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</si>
  <si>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Tab. 1 Gross domestic product</t>
  </si>
  <si>
    <t>[mil. € in curr. p.]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</si>
  <si>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</si>
  <si>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</si>
  <si>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</si>
  <si>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</si>
  <si>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</si>
  <si>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[growth in %, const. p.]</t>
  </si>
  <si>
    <t>[p.p., const. p.]</t>
  </si>
  <si>
    <t>Change in inventories</t>
  </si>
  <si>
    <t>Private investment</t>
  </si>
  <si>
    <t>Public investment</t>
  </si>
  <si>
    <t>Tab. 2 Price development</t>
  </si>
  <si>
    <t>HICP inflation (average)</t>
  </si>
  <si>
    <t>[growth %, nsa]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</si>
  <si>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</si>
  <si>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</si>
  <si>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</si>
  <si>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</si>
  <si>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</si>
  <si>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</si>
  <si>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CPI inflation (average)</t>
  </si>
  <si>
    <t>[growth %, sa]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</si>
  <si>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</si>
  <si>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</si>
  <si>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</si>
  <si>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</si>
  <si>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</si>
  <si>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</si>
  <si>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</si>
  <si>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[growth %]</t>
  </si>
  <si>
    <t>[growth %, y-o-y, nsa]</t>
  </si>
  <si>
    <t>Tab. 3 Labour Market</t>
  </si>
  <si>
    <t>Development of employment, unemployment</t>
  </si>
  <si>
    <t>[ths. of per., ESA 2010]</t>
  </si>
  <si>
    <t>Employees</t>
  </si>
  <si>
    <t>Self-employed</t>
  </si>
  <si>
    <t>Unemployment</t>
  </si>
  <si>
    <t>[ths. of per., LFS]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</si>
  <si>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</si>
  <si>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</si>
  <si>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</si>
  <si>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</si>
  <si>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</si>
  <si>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</si>
  <si>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</si>
  <si>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[€, const. p.]</t>
  </si>
  <si>
    <t>Compensation of employees</t>
  </si>
  <si>
    <t>[% of GDP, curr. p.]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</si>
  <si>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</si>
  <si>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</si>
  <si>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</si>
  <si>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</si>
  <si>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</si>
  <si>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t>[growth in %]</t>
  </si>
  <si>
    <t>[change in p.p.]</t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</si>
  <si>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</si>
  <si>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</si>
  <si>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Tab. 4 Balance of Payments</t>
  </si>
  <si>
    <t>Export, import of goods and services in ESA methodology</t>
  </si>
  <si>
    <t>[ESA 2010, mil. €, const. p.]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</si>
  <si>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</si>
  <si>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</si>
  <si>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</si>
  <si>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</si>
  <si>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</si>
  <si>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</si>
  <si>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r>
      <t>[BoP,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p.]</t>
    </r>
  </si>
  <si>
    <t>[BoP, mil. €, curr. p.]</t>
  </si>
  <si>
    <t>Trade balance (goods and services)</t>
  </si>
  <si>
    <t>Current account</t>
  </si>
  <si>
    <t>Memo item: nominal GDP</t>
  </si>
  <si>
    <t>[ESA 2010, mil. €, curr. p.]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</si>
  <si>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</si>
  <si>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</si>
  <si>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</si>
  <si>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</si>
  <si>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</si>
  <si>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</si>
  <si>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</si>
  <si>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</si>
  <si>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</si>
  <si>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</si>
  <si>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t>Tab. 6 Comparison of predictions of selected institutions</t>
  </si>
  <si>
    <t>The values ​​in the table are as annual growth in %, unless otherwise indicated.</t>
  </si>
  <si>
    <t>EC</t>
  </si>
  <si>
    <t>IMF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</si>
  <si>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</si>
  <si>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</si>
  <si>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</si>
  <si>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</si>
  <si>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</si>
  <si>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</si>
  <si>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</si>
  <si>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</si>
  <si>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</si>
  <si>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</si>
  <si>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</si>
  <si>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</si>
  <si>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Demand inflation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</si>
  <si>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</si>
  <si>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</si>
  <si>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</si>
  <si>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</si>
  <si>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>Source:</t>
  </si>
  <si>
    <t>External environment and technical assumptions</t>
  </si>
  <si>
    <t xml:space="preserve">Note: 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</si>
  <si>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</si>
  <si>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</si>
  <si>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 xml:space="preserve">Non-energy commodity prices in USD 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</si>
  <si>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</si>
  <si>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</si>
  <si>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 xml:space="preserve">Employment </t>
  </si>
  <si>
    <t>Source: NBS, ECB, SO SR</t>
  </si>
  <si>
    <t>Source: NBS, SO SR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</si>
  <si>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</si>
  <si>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</si>
  <si>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</si>
  <si>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</si>
  <si>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5) Average monthly wages according to SO SR statistical reporting</t>
  </si>
  <si>
    <t xml:space="preserve">  6) Wages according to SO SR statistical reporting, deflated by CPI inflation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</si>
  <si>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</si>
  <si>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</si>
  <si>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8) Sector S.13; fiscal outlook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</si>
  <si>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</si>
  <si>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</si>
  <si>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</si>
  <si>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</si>
  <si>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1) Export deflator / import deflator</t>
  </si>
  <si>
    <t>2) Compensation per employee in current prices / labour productivity ESA 2010 in constant prices</t>
  </si>
  <si>
    <t>1) Average monthly wages according to SO SR statistical reporting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</si>
  <si>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</si>
  <si>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</si>
  <si>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</si>
  <si>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</si>
  <si>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1) B.9n - Net lending (+) / net borrowing (-)</t>
  </si>
  <si>
    <t>2) Year-on-year change in cyclically adjusted primary balance; a positive value denotes a restrictive stance</t>
  </si>
  <si>
    <t>MTF-2020Q4</t>
  </si>
  <si>
    <t>Difference vis-à-vis  MTF-2020Q3</t>
  </si>
  <si>
    <t>National Bank of Slovakia - Medium-Term Forecast 2020Q4</t>
  </si>
  <si>
    <t>OECD - Economic Outlook 108 (December 2020)</t>
  </si>
  <si>
    <t>European Commision -  European Economic Forecast (Autumn Forecast, November 2020)</t>
  </si>
  <si>
    <t>Internation Monetary Fund - World Economic Outlook (October 2020)</t>
  </si>
  <si>
    <t>Institute for Financial Policy - Macroeconomic Forecast (September 2020), GG deficit (budgetary targets) and GG debt from the Budget draft for the years 2021 to 2023</t>
  </si>
  <si>
    <t>1) MMF: index CPI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</si>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</sst>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vertAlign val="superscript"/>
      <sz val="11"/>
      <color indexed="8"/>
      <name val="Times New Roman"/>
      <family val="1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28" fillId="16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24" borderId="0" applyNumberFormat="0" applyBorder="0" applyAlignment="0" applyProtection="0"/>
    <xf numFmtId="0" fontId="12" fillId="3" borderId="0" applyNumberFormat="0" applyBorder="0" applyAlignment="0" applyProtection="0"/>
    <xf numFmtId="0" fontId="13" fillId="8" borderId="1" applyNumberFormat="0" applyAlignment="0" applyProtection="0"/>
    <xf numFmtId="0" fontId="29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5" borderId="8" applyNumberFormat="0" applyAlignment="0" applyProtection="0"/>
    <xf numFmtId="0" fontId="30" fillId="3" borderId="0" applyNumberFormat="0" applyBorder="0" applyAlignment="0" applyProtection="0"/>
    <xf numFmtId="0" fontId="20" fillId="7" borderId="1" applyNumberFormat="0" applyAlignment="0" applyProtection="0"/>
    <xf numFmtId="0" fontId="31" fillId="25" borderId="8" applyNumberFormat="0" applyAlignment="0" applyProtection="0"/>
    <xf numFmtId="0" fontId="21" fillId="0" borderId="9" applyNumberFormat="0" applyFill="0" applyAlignment="0" applyProtection="0"/>
    <xf numFmtId="0" fontId="32" fillId="0" borderId="3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35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9" fillId="0" borderId="0"/>
    <xf numFmtId="0" fontId="7" fillId="0" borderId="0"/>
    <xf numFmtId="0" fontId="46" fillId="0" borderId="0"/>
    <xf numFmtId="0" fontId="7" fillId="0" borderId="0"/>
    <xf numFmtId="0" fontId="45" fillId="0" borderId="0"/>
    <xf numFmtId="0" fontId="7" fillId="0" borderId="0"/>
    <xf numFmtId="0" fontId="27" fillId="0" borderId="0"/>
    <xf numFmtId="0" fontId="7" fillId="9" borderId="10" applyNumberFormat="0" applyFont="0" applyAlignment="0" applyProtection="0"/>
    <xf numFmtId="0" fontId="23" fillId="8" borderId="11" applyNumberFormat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9" borderId="10" applyNumberFormat="0" applyFont="0" applyAlignment="0" applyProtection="0"/>
    <xf numFmtId="0" fontId="7" fillId="9" borderId="10" applyNumberFormat="0" applyFont="0" applyAlignment="0" applyProtection="0"/>
    <xf numFmtId="0" fontId="36" fillId="0" borderId="9" applyNumberFormat="0" applyFill="0" applyAlignment="0" applyProtection="0"/>
    <xf numFmtId="0" fontId="37" fillId="4" borderId="0" applyNumberFormat="0" applyBorder="0" applyAlignment="0" applyProtection="0"/>
    <xf numFmtId="0" fontId="8" fillId="0" borderId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39" fillId="7" borderId="1" applyNumberFormat="0" applyAlignment="0" applyProtection="0"/>
    <xf numFmtId="0" fontId="40" fillId="14" borderId="1" applyNumberFormat="0" applyAlignment="0" applyProtection="0"/>
    <xf numFmtId="0" fontId="41" fillId="14" borderId="11" applyNumberFormat="0" applyAlignment="0" applyProtection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</cellStyleXfs>
  <cellXfs count="315">
    <xf numFmtId="0" fontId="0" fillId="0" borderId="0" xfId="0"/>
    <xf numFmtId="0" fontId="47" fillId="0" borderId="0" xfId="0" applyFont="1"/>
    <xf numFmtId="0" fontId="48" fillId="0" borderId="0" xfId="0" applyFont="1"/>
    <xf numFmtId="0" fontId="48" fillId="26" borderId="0" xfId="0" applyFont="1" applyFill="1"/>
    <xf numFmtId="0" fontId="48" fillId="26" borderId="0" xfId="0" applyFont="1" applyFill="1" applyBorder="1"/>
    <xf numFmtId="0" fontId="48" fillId="26" borderId="13" xfId="0" applyFont="1" applyFill="1" applyBorder="1"/>
    <xf numFmtId="0" fontId="48" fillId="26" borderId="0" xfId="0" applyFont="1" applyFill="1" applyBorder="1" applyAlignment="1">
      <alignment horizontal="right"/>
    </xf>
    <xf numFmtId="164" fontId="48" fillId="26" borderId="0" xfId="0" applyNumberFormat="1" applyFont="1" applyFill="1" applyAlignment="1"/>
    <xf numFmtId="164" fontId="48" fillId="26" borderId="0" xfId="0" applyNumberFormat="1" applyFont="1" applyFill="1"/>
    <xf numFmtId="0" fontId="0" fillId="0" borderId="0" xfId="0"/>
    <xf numFmtId="0" fontId="48" fillId="0" borderId="0" xfId="0" applyFont="1" applyFill="1" applyBorder="1"/>
    <xf numFmtId="0" fontId="48" fillId="0" borderId="0" xfId="0" applyFont="1" applyFill="1"/>
    <xf numFmtId="0" fontId="48" fillId="26" borderId="63" xfId="0" applyFont="1" applyFill="1" applyBorder="1"/>
    <xf numFmtId="0" fontId="48" fillId="0" borderId="63" xfId="0" applyFont="1" applyFill="1" applyBorder="1"/>
    <xf numFmtId="0" fontId="0" fillId="0" borderId="0" xfId="0" applyFill="1"/>
    <xf numFmtId="165" fontId="0" fillId="0" borderId="0" xfId="0" applyNumberFormat="1"/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165" fontId="48" fillId="0" borderId="0" xfId="0" applyNumberFormat="1" applyFont="1" applyFill="1" applyBorder="1" applyAlignment="1">
      <alignment horizontal="right"/>
    </xf>
    <xf numFmtId="165" fontId="0" fillId="0" borderId="0" xfId="0" applyNumberFormat="1" applyFont="1"/>
    <xf numFmtId="0" fontId="0" fillId="0" borderId="0" xfId="0" applyFont="1"/>
    <xf numFmtId="166" fontId="48" fillId="0" borderId="0" xfId="0" applyNumberFormat="1" applyFont="1" applyFill="1"/>
    <xf numFmtId="165" fontId="48" fillId="26" borderId="0" xfId="0" applyNumberFormat="1" applyFont="1" applyFill="1"/>
    <xf numFmtId="165" fontId="0" fillId="0" borderId="0" xfId="0" applyNumberFormat="1" applyFill="1" applyBorder="1"/>
    <xf numFmtId="0" fontId="48" fillId="0" borderId="0" xfId="0" applyFont="1" applyFill="1" applyBorder="1" applyAlignment="1">
      <alignment horizontal="right"/>
    </xf>
    <xf numFmtId="0" fontId="50" fillId="0" borderId="14" xfId="0" applyFont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50" fillId="0" borderId="18" xfId="0" applyFont="1" applyBorder="1" applyAlignment="1">
      <alignment horizontal="center"/>
    </xf>
    <xf numFmtId="0" fontId="51" fillId="27" borderId="19" xfId="0" applyFont="1" applyFill="1" applyBorder="1"/>
    <xf numFmtId="0" fontId="52" fillId="27" borderId="20" xfId="0" applyFont="1" applyFill="1" applyBorder="1"/>
    <xf numFmtId="0" fontId="52" fillId="27" borderId="21" xfId="0" applyFont="1" applyFill="1" applyBorder="1"/>
    <xf numFmtId="0" fontId="52" fillId="27" borderId="21" xfId="0" applyFont="1" applyFill="1" applyBorder="1" applyAlignment="1">
      <alignment horizontal="right"/>
    </xf>
    <xf numFmtId="0" fontId="52" fillId="27" borderId="22" xfId="0" applyFont="1" applyFill="1" applyBorder="1" applyAlignment="1">
      <alignment horizontal="center"/>
    </xf>
    <xf numFmtId="0" fontId="52" fillId="27" borderId="20" xfId="0" applyFont="1" applyFill="1" applyBorder="1" applyAlignment="1">
      <alignment horizontal="center"/>
    </xf>
    <xf numFmtId="0" fontId="52" fillId="27" borderId="21" xfId="0" applyFont="1" applyFill="1" applyBorder="1" applyAlignment="1">
      <alignment horizontal="center"/>
    </xf>
    <xf numFmtId="0" fontId="52" fillId="27" borderId="23" xfId="0" applyFont="1" applyFill="1" applyBorder="1" applyAlignment="1">
      <alignment horizontal="center"/>
    </xf>
    <xf numFmtId="0" fontId="52" fillId="0" borderId="24" xfId="0" applyFont="1" applyBorder="1"/>
    <xf numFmtId="0" fontId="52" fillId="0" borderId="0" xfId="0" applyFont="1" applyBorder="1"/>
    <xf numFmtId="0" fontId="52" fillId="0" borderId="25" xfId="0" applyFont="1" applyBorder="1"/>
    <xf numFmtId="0" fontId="52" fillId="0" borderId="25" xfId="0" applyFont="1" applyBorder="1" applyAlignment="1">
      <alignment horizontal="right"/>
    </xf>
    <xf numFmtId="165" fontId="52" fillId="26" borderId="26" xfId="0" applyNumberFormat="1" applyFont="1" applyFill="1" applyBorder="1" applyAlignment="1">
      <alignment horizontal="right"/>
    </xf>
    <xf numFmtId="165" fontId="52" fillId="26" borderId="25" xfId="0" applyNumberFormat="1" applyFont="1" applyFill="1" applyBorder="1" applyAlignment="1">
      <alignment horizontal="right"/>
    </xf>
    <xf numFmtId="165" fontId="52" fillId="26" borderId="13" xfId="0" applyNumberFormat="1" applyFont="1" applyFill="1" applyBorder="1" applyAlignment="1">
      <alignment horizontal="right"/>
    </xf>
    <xf numFmtId="165" fontId="52" fillId="0" borderId="26" xfId="0" applyNumberFormat="1" applyFont="1" applyBorder="1" applyAlignment="1">
      <alignment horizontal="right"/>
    </xf>
    <xf numFmtId="165" fontId="52" fillId="0" borderId="25" xfId="0" applyNumberFormat="1" applyFont="1" applyBorder="1" applyAlignment="1">
      <alignment horizontal="right"/>
    </xf>
    <xf numFmtId="165" fontId="52" fillId="0" borderId="13" xfId="0" applyNumberFormat="1" applyFont="1" applyBorder="1" applyAlignment="1">
      <alignment horizontal="right"/>
    </xf>
    <xf numFmtId="165" fontId="52" fillId="27" borderId="22" xfId="0" applyNumberFormat="1" applyFont="1" applyFill="1" applyBorder="1" applyAlignment="1">
      <alignment horizontal="right"/>
    </xf>
    <xf numFmtId="165" fontId="52" fillId="27" borderId="20" xfId="0" applyNumberFormat="1" applyFont="1" applyFill="1" applyBorder="1" applyAlignment="1">
      <alignment horizontal="right"/>
    </xf>
    <xf numFmtId="165" fontId="52" fillId="27" borderId="21" xfId="0" applyNumberFormat="1" applyFont="1" applyFill="1" applyBorder="1" applyAlignment="1">
      <alignment horizontal="right"/>
    </xf>
    <xf numFmtId="165" fontId="52" fillId="27" borderId="23" xfId="0" applyNumberFormat="1" applyFont="1" applyFill="1" applyBorder="1" applyAlignment="1">
      <alignment horizontal="right"/>
    </xf>
    <xf numFmtId="3" fontId="52" fillId="0" borderId="26" xfId="0" applyNumberFormat="1" applyFont="1" applyBorder="1" applyAlignment="1">
      <alignment horizontal="right"/>
    </xf>
    <xf numFmtId="3" fontId="52" fillId="0" borderId="25" xfId="0" applyNumberFormat="1" applyFont="1" applyBorder="1" applyAlignment="1">
      <alignment horizontal="right"/>
    </xf>
    <xf numFmtId="0" fontId="52" fillId="0" borderId="26" xfId="0" applyFont="1" applyBorder="1" applyAlignment="1">
      <alignment horizontal="right"/>
    </xf>
    <xf numFmtId="0" fontId="52" fillId="27" borderId="22" xfId="0" applyFont="1" applyFill="1" applyBorder="1" applyAlignment="1">
      <alignment horizontal="right"/>
    </xf>
    <xf numFmtId="0" fontId="52" fillId="27" borderId="20" xfId="0" applyFont="1" applyFill="1" applyBorder="1" applyAlignment="1">
      <alignment horizontal="right"/>
    </xf>
    <xf numFmtId="1" fontId="52" fillId="0" borderId="26" xfId="0" applyNumberFormat="1" applyFont="1" applyBorder="1" applyAlignment="1">
      <alignment horizontal="right"/>
    </xf>
    <xf numFmtId="1" fontId="52" fillId="0" borderId="25" xfId="0" applyNumberFormat="1" applyFont="1" applyBorder="1" applyAlignment="1">
      <alignment horizontal="right"/>
    </xf>
    <xf numFmtId="0" fontId="53" fillId="0" borderId="0" xfId="0" applyFont="1" applyFill="1" applyBorder="1"/>
    <xf numFmtId="0" fontId="53" fillId="0" borderId="25" xfId="0" applyFont="1" applyFill="1" applyBorder="1"/>
    <xf numFmtId="0" fontId="53" fillId="0" borderId="25" xfId="0" applyFont="1" applyFill="1" applyBorder="1" applyAlignment="1">
      <alignment horizontal="right"/>
    </xf>
    <xf numFmtId="0" fontId="52" fillId="0" borderId="24" xfId="0" applyFont="1" applyFill="1" applyBorder="1"/>
    <xf numFmtId="0" fontId="52" fillId="0" borderId="0" xfId="0" applyFont="1" applyFill="1" applyBorder="1"/>
    <xf numFmtId="0" fontId="52" fillId="0" borderId="25" xfId="0" applyFont="1" applyFill="1" applyBorder="1"/>
    <xf numFmtId="0" fontId="52" fillId="0" borderId="25" xfId="0" applyFont="1" applyFill="1" applyBorder="1" applyAlignment="1">
      <alignment horizontal="right"/>
    </xf>
    <xf numFmtId="0" fontId="52" fillId="26" borderId="25" xfId="0" applyFont="1" applyFill="1" applyBorder="1" applyAlignment="1">
      <alignment horizontal="right"/>
    </xf>
    <xf numFmtId="0" fontId="54" fillId="27" borderId="21" xfId="0" applyFont="1" applyFill="1" applyBorder="1"/>
    <xf numFmtId="165" fontId="52" fillId="0" borderId="27" xfId="0" applyNumberFormat="1" applyFont="1" applyBorder="1" applyAlignment="1">
      <alignment horizontal="right"/>
    </xf>
    <xf numFmtId="2" fontId="52" fillId="0" borderId="26" xfId="0" applyNumberFormat="1" applyFont="1" applyBorder="1" applyAlignment="1">
      <alignment horizontal="right"/>
    </xf>
    <xf numFmtId="2" fontId="52" fillId="0" borderId="25" xfId="0" applyNumberFormat="1" applyFont="1" applyBorder="1" applyAlignment="1">
      <alignment horizontal="right"/>
    </xf>
    <xf numFmtId="0" fontId="52" fillId="0" borderId="28" xfId="0" applyFont="1" applyBorder="1"/>
    <xf numFmtId="0" fontId="52" fillId="0" borderId="29" xfId="0" applyFont="1" applyBorder="1"/>
    <xf numFmtId="0" fontId="52" fillId="0" borderId="30" xfId="0" applyFont="1" applyBorder="1"/>
    <xf numFmtId="0" fontId="52" fillId="0" borderId="30" xfId="0" applyFont="1" applyBorder="1" applyAlignment="1">
      <alignment horizontal="right"/>
    </xf>
    <xf numFmtId="0" fontId="52" fillId="0" borderId="0" xfId="0" applyFont="1"/>
    <xf numFmtId="0" fontId="52" fillId="0" borderId="0" xfId="0" applyFont="1" applyFill="1"/>
    <xf numFmtId="0" fontId="52" fillId="0" borderId="0" xfId="0" applyFont="1" applyFill="1" applyAlignment="1">
      <alignment vertical="center"/>
    </xf>
    <xf numFmtId="0" fontId="55" fillId="27" borderId="31" xfId="0" applyFont="1" applyFill="1" applyBorder="1" applyAlignment="1">
      <alignment horizontal="left" vertical="center"/>
    </xf>
    <xf numFmtId="0" fontId="55" fillId="27" borderId="27" xfId="0" applyFont="1" applyFill="1" applyBorder="1" applyAlignment="1">
      <alignment horizontal="left" vertical="center"/>
    </xf>
    <xf numFmtId="0" fontId="55" fillId="27" borderId="32" xfId="0" applyFont="1" applyFill="1" applyBorder="1" applyAlignment="1">
      <alignment horizontal="left" vertical="center"/>
    </xf>
    <xf numFmtId="0" fontId="54" fillId="26" borderId="33" xfId="0" applyFont="1" applyFill="1" applyBorder="1" applyAlignment="1">
      <alignment horizontal="center"/>
    </xf>
    <xf numFmtId="0" fontId="52" fillId="26" borderId="16" xfId="0" applyFont="1" applyFill="1" applyBorder="1" applyAlignment="1">
      <alignment horizontal="center"/>
    </xf>
    <xf numFmtId="0" fontId="52" fillId="26" borderId="34" xfId="0" applyFont="1" applyFill="1" applyBorder="1" applyAlignment="1">
      <alignment horizontal="center"/>
    </xf>
    <xf numFmtId="0" fontId="52" fillId="26" borderId="17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36" xfId="0" applyFont="1" applyFill="1" applyBorder="1" applyAlignment="1">
      <alignment horizontal="center"/>
    </xf>
    <xf numFmtId="0" fontId="56" fillId="26" borderId="24" xfId="0" applyFont="1" applyFill="1" applyBorder="1" applyAlignment="1">
      <alignment horizontal="left" vertical="center"/>
    </xf>
    <xf numFmtId="0" fontId="56" fillId="26" borderId="0" xfId="0" applyFont="1" applyFill="1" applyBorder="1" applyAlignment="1">
      <alignment horizontal="left" vertical="center"/>
    </xf>
    <xf numFmtId="0" fontId="56" fillId="26" borderId="37" xfId="0" applyFont="1" applyFill="1" applyBorder="1" applyAlignment="1">
      <alignment horizontal="left" vertical="center"/>
    </xf>
    <xf numFmtId="0" fontId="54" fillId="26" borderId="37" xfId="0" applyFont="1" applyFill="1" applyBorder="1" applyAlignment="1">
      <alignment horizontal="center" vertical="center"/>
    </xf>
    <xf numFmtId="0" fontId="52" fillId="26" borderId="25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/>
    </xf>
    <xf numFmtId="0" fontId="52" fillId="26" borderId="38" xfId="0" applyFont="1" applyFill="1" applyBorder="1"/>
    <xf numFmtId="0" fontId="52" fillId="26" borderId="0" xfId="0" applyFont="1" applyFill="1" applyBorder="1"/>
    <xf numFmtId="0" fontId="52" fillId="26" borderId="25" xfId="0" applyFont="1" applyFill="1" applyBorder="1"/>
    <xf numFmtId="0" fontId="52" fillId="26" borderId="13" xfId="0" applyFont="1" applyFill="1" applyBorder="1"/>
    <xf numFmtId="0" fontId="52" fillId="26" borderId="24" xfId="0" applyFont="1" applyFill="1" applyBorder="1"/>
    <xf numFmtId="3" fontId="52" fillId="26" borderId="25" xfId="0" applyNumberFormat="1" applyFont="1" applyFill="1" applyBorder="1" applyAlignment="1">
      <alignment horizontal="right"/>
    </xf>
    <xf numFmtId="3" fontId="52" fillId="26" borderId="0" xfId="0" applyNumberFormat="1" applyFont="1" applyFill="1" applyBorder="1" applyAlignment="1">
      <alignment horizontal="right"/>
    </xf>
    <xf numFmtId="3" fontId="52" fillId="26" borderId="38" xfId="0" applyNumberFormat="1" applyFont="1" applyFill="1" applyBorder="1"/>
    <xf numFmtId="3" fontId="52" fillId="26" borderId="25" xfId="0" applyNumberFormat="1" applyFont="1" applyFill="1" applyBorder="1"/>
    <xf numFmtId="3" fontId="52" fillId="26" borderId="13" xfId="0" applyNumberFormat="1" applyFont="1" applyFill="1" applyBorder="1"/>
    <xf numFmtId="0" fontId="52" fillId="26" borderId="28" xfId="0" applyFont="1" applyFill="1" applyBorder="1"/>
    <xf numFmtId="0" fontId="52" fillId="26" borderId="29" xfId="0" applyFont="1" applyFill="1" applyBorder="1"/>
    <xf numFmtId="0" fontId="52" fillId="26" borderId="30" xfId="0" applyFont="1" applyFill="1" applyBorder="1"/>
    <xf numFmtId="0" fontId="52" fillId="26" borderId="39" xfId="0" applyFont="1" applyFill="1" applyBorder="1" applyAlignment="1">
      <alignment horizontal="right"/>
    </xf>
    <xf numFmtId="3" fontId="52" fillId="26" borderId="30" xfId="0" applyNumberFormat="1" applyFont="1" applyFill="1" applyBorder="1"/>
    <xf numFmtId="3" fontId="52" fillId="26" borderId="29" xfId="0" applyNumberFormat="1" applyFont="1" applyFill="1" applyBorder="1"/>
    <xf numFmtId="3" fontId="52" fillId="26" borderId="40" xfId="0" applyNumberFormat="1" applyFont="1" applyFill="1" applyBorder="1"/>
    <xf numFmtId="3" fontId="52" fillId="26" borderId="41" xfId="0" applyNumberFormat="1" applyFont="1" applyFill="1" applyBorder="1"/>
    <xf numFmtId="0" fontId="52" fillId="26" borderId="0" xfId="0" applyFont="1" applyFill="1"/>
    <xf numFmtId="0" fontId="52" fillId="26" borderId="0" xfId="0" applyFont="1" applyFill="1" applyBorder="1" applyAlignment="1">
      <alignment horizontal="right"/>
    </xf>
    <xf numFmtId="165" fontId="52" fillId="26" borderId="25" xfId="0" applyNumberFormat="1" applyFont="1" applyFill="1" applyBorder="1"/>
    <xf numFmtId="165" fontId="52" fillId="26" borderId="38" xfId="0" applyNumberFormat="1" applyFont="1" applyFill="1" applyBorder="1"/>
    <xf numFmtId="165" fontId="52" fillId="26" borderId="13" xfId="0" applyNumberFormat="1" applyFont="1" applyFill="1" applyBorder="1"/>
    <xf numFmtId="165" fontId="52" fillId="26" borderId="30" xfId="0" applyNumberFormat="1" applyFont="1" applyFill="1" applyBorder="1"/>
    <xf numFmtId="165" fontId="52" fillId="26" borderId="29" xfId="0" applyNumberFormat="1" applyFont="1" applyFill="1" applyBorder="1"/>
    <xf numFmtId="165" fontId="52" fillId="26" borderId="40" xfId="0" applyNumberFormat="1" applyFont="1" applyFill="1" applyBorder="1"/>
    <xf numFmtId="165" fontId="52" fillId="26" borderId="41" xfId="0" applyNumberFormat="1" applyFont="1" applyFill="1" applyBorder="1"/>
    <xf numFmtId="165" fontId="52" fillId="26" borderId="26" xfId="0" applyNumberFormat="1" applyFont="1" applyFill="1" applyBorder="1"/>
    <xf numFmtId="165" fontId="52" fillId="26" borderId="39" xfId="0" applyNumberFormat="1" applyFont="1" applyFill="1" applyBorder="1"/>
    <xf numFmtId="0" fontId="54" fillId="26" borderId="0" xfId="0" applyFont="1" applyFill="1"/>
    <xf numFmtId="0" fontId="54" fillId="26" borderId="42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/>
    </xf>
    <xf numFmtId="0" fontId="52" fillId="26" borderId="13" xfId="0" applyFont="1" applyFill="1" applyBorder="1" applyAlignment="1">
      <alignment horizontal="center"/>
    </xf>
    <xf numFmtId="0" fontId="54" fillId="26" borderId="0" xfId="0" applyFont="1" applyFill="1" applyBorder="1"/>
    <xf numFmtId="0" fontId="54" fillId="26" borderId="29" xfId="0" applyFont="1" applyFill="1" applyBorder="1"/>
    <xf numFmtId="0" fontId="52" fillId="26" borderId="30" xfId="0" applyFont="1" applyFill="1" applyBorder="1" applyAlignment="1">
      <alignment horizontal="right"/>
    </xf>
    <xf numFmtId="0" fontId="57" fillId="26" borderId="0" xfId="0" applyFont="1" applyFill="1"/>
    <xf numFmtId="0" fontId="52" fillId="26" borderId="43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 vertical="center"/>
    </xf>
    <xf numFmtId="0" fontId="52" fillId="26" borderId="25" xfId="0" applyFont="1" applyFill="1" applyBorder="1" applyAlignment="1">
      <alignment horizontal="center" vertical="center"/>
    </xf>
    <xf numFmtId="0" fontId="52" fillId="26" borderId="38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left" vertical="center"/>
    </xf>
    <xf numFmtId="0" fontId="56" fillId="26" borderId="25" xfId="0" applyFont="1" applyFill="1" applyBorder="1" applyAlignment="1">
      <alignment horizontal="left" vertical="center"/>
    </xf>
    <xf numFmtId="165" fontId="52" fillId="26" borderId="38" xfId="0" applyNumberFormat="1" applyFont="1" applyFill="1" applyBorder="1" applyAlignment="1">
      <alignment horizontal="right"/>
    </xf>
    <xf numFmtId="0" fontId="52" fillId="26" borderId="44" xfId="0" applyFont="1" applyFill="1" applyBorder="1"/>
    <xf numFmtId="0" fontId="52" fillId="26" borderId="14" xfId="0" applyFont="1" applyFill="1" applyBorder="1"/>
    <xf numFmtId="17" fontId="52" fillId="26" borderId="45" xfId="0" applyNumberFormat="1" applyFont="1" applyFill="1" applyBorder="1"/>
    <xf numFmtId="17" fontId="52" fillId="26" borderId="46" xfId="0" applyNumberFormat="1" applyFont="1" applyFill="1" applyBorder="1"/>
    <xf numFmtId="0" fontId="52" fillId="26" borderId="28" xfId="0" applyFont="1" applyFill="1" applyBorder="1" applyAlignment="1">
      <alignment horizontal="left" vertical="center"/>
    </xf>
    <xf numFmtId="164" fontId="52" fillId="26" borderId="0" xfId="0" applyNumberFormat="1" applyFont="1" applyFill="1" applyAlignment="1"/>
    <xf numFmtId="164" fontId="52" fillId="26" borderId="0" xfId="0" applyNumberFormat="1" applyFont="1" applyFill="1"/>
    <xf numFmtId="0" fontId="52" fillId="26" borderId="47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 vertical="center"/>
    </xf>
    <xf numFmtId="0" fontId="54" fillId="26" borderId="25" xfId="0" applyFont="1" applyFill="1" applyBorder="1" applyAlignment="1">
      <alignment horizontal="center" vertical="center"/>
    </xf>
    <xf numFmtId="166" fontId="52" fillId="26" borderId="26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/>
    <xf numFmtId="166" fontId="52" fillId="26" borderId="38" xfId="0" applyNumberFormat="1" applyFont="1" applyFill="1" applyBorder="1"/>
    <xf numFmtId="166" fontId="52" fillId="26" borderId="13" xfId="0" applyNumberFormat="1" applyFont="1" applyFill="1" applyBorder="1"/>
    <xf numFmtId="166" fontId="52" fillId="26" borderId="26" xfId="0" applyNumberFormat="1" applyFont="1" applyFill="1" applyBorder="1"/>
    <xf numFmtId="166" fontId="52" fillId="28" borderId="25" xfId="0" applyNumberFormat="1" applyFont="1" applyFill="1" applyBorder="1"/>
    <xf numFmtId="166" fontId="52" fillId="28" borderId="38" xfId="0" applyNumberFormat="1" applyFont="1" applyFill="1" applyBorder="1"/>
    <xf numFmtId="166" fontId="52" fillId="28" borderId="13" xfId="0" applyNumberFormat="1" applyFont="1" applyFill="1" applyBorder="1"/>
    <xf numFmtId="0" fontId="52" fillId="26" borderId="26" xfId="0" applyFont="1" applyFill="1" applyBorder="1"/>
    <xf numFmtId="0" fontId="52" fillId="0" borderId="64" xfId="0" applyFont="1" applyFill="1" applyBorder="1"/>
    <xf numFmtId="0" fontId="52" fillId="28" borderId="25" xfId="0" applyFont="1" applyFill="1" applyBorder="1"/>
    <xf numFmtId="0" fontId="52" fillId="28" borderId="13" xfId="0" applyFont="1" applyFill="1" applyBorder="1"/>
    <xf numFmtId="3" fontId="52" fillId="26" borderId="26" xfId="0" applyNumberFormat="1" applyFont="1" applyFill="1" applyBorder="1"/>
    <xf numFmtId="0" fontId="55" fillId="27" borderId="27" xfId="0" applyFont="1" applyFill="1" applyBorder="1" applyAlignment="1">
      <alignment vertical="center"/>
    </xf>
    <xf numFmtId="0" fontId="55" fillId="27" borderId="32" xfId="0" applyFont="1" applyFill="1" applyBorder="1" applyAlignment="1">
      <alignment vertical="center"/>
    </xf>
    <xf numFmtId="3" fontId="52" fillId="26" borderId="26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 vertical="center"/>
    </xf>
    <xf numFmtId="3" fontId="52" fillId="26" borderId="25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/>
    </xf>
    <xf numFmtId="3" fontId="52" fillId="26" borderId="25" xfId="0" applyNumberFormat="1" applyFont="1" applyFill="1" applyBorder="1" applyAlignment="1">
      <alignment horizontal="center"/>
    </xf>
    <xf numFmtId="3" fontId="52" fillId="26" borderId="13" xfId="0" applyNumberFormat="1" applyFont="1" applyFill="1" applyBorder="1" applyAlignment="1">
      <alignment horizontal="center"/>
    </xf>
    <xf numFmtId="3" fontId="52" fillId="26" borderId="26" xfId="0" applyNumberFormat="1" applyFont="1" applyFill="1" applyBorder="1" applyAlignment="1">
      <alignment horizontal="right"/>
    </xf>
    <xf numFmtId="3" fontId="52" fillId="26" borderId="13" xfId="0" applyNumberFormat="1" applyFont="1" applyFill="1" applyBorder="1" applyAlignment="1">
      <alignment horizontal="right"/>
    </xf>
    <xf numFmtId="3" fontId="52" fillId="28" borderId="25" xfId="0" applyNumberFormat="1" applyFont="1" applyFill="1" applyBorder="1"/>
    <xf numFmtId="3" fontId="52" fillId="28" borderId="13" xfId="0" applyNumberFormat="1" applyFont="1" applyFill="1" applyBorder="1"/>
    <xf numFmtId="0" fontId="54" fillId="26" borderId="29" xfId="0" applyFont="1" applyFill="1" applyBorder="1" applyAlignment="1">
      <alignment horizontal="left" vertical="center"/>
    </xf>
    <xf numFmtId="3" fontId="52" fillId="26" borderId="39" xfId="0" applyNumberFormat="1" applyFont="1" applyFill="1" applyBorder="1"/>
    <xf numFmtId="3" fontId="52" fillId="28" borderId="29" xfId="0" applyNumberFormat="1" applyFont="1" applyFill="1" applyBorder="1"/>
    <xf numFmtId="3" fontId="52" fillId="28" borderId="30" xfId="0" applyNumberFormat="1" applyFont="1" applyFill="1" applyBorder="1"/>
    <xf numFmtId="3" fontId="52" fillId="28" borderId="41" xfId="0" applyNumberFormat="1" applyFont="1" applyFill="1" applyBorder="1"/>
    <xf numFmtId="166" fontId="52" fillId="26" borderId="13" xfId="0" applyNumberFormat="1" applyFont="1" applyFill="1" applyBorder="1" applyAlignment="1">
      <alignment horizontal="right"/>
    </xf>
    <xf numFmtId="0" fontId="52" fillId="28" borderId="29" xfId="0" applyFont="1" applyFill="1" applyBorder="1"/>
    <xf numFmtId="0" fontId="52" fillId="28" borderId="30" xfId="0" applyFont="1" applyFill="1" applyBorder="1"/>
    <xf numFmtId="0" fontId="52" fillId="28" borderId="41" xfId="0" applyFont="1" applyFill="1" applyBorder="1"/>
    <xf numFmtId="0" fontId="51" fillId="26" borderId="48" xfId="0" applyFont="1" applyFill="1" applyBorder="1" applyAlignment="1">
      <alignment horizontal="left" vertical="center"/>
    </xf>
    <xf numFmtId="0" fontId="51" fillId="26" borderId="49" xfId="0" applyFont="1" applyFill="1" applyBorder="1" applyAlignment="1">
      <alignment horizontal="left" vertical="center"/>
    </xf>
    <xf numFmtId="0" fontId="51" fillId="26" borderId="35" xfId="0" applyFont="1" applyFill="1" applyBorder="1" applyAlignment="1">
      <alignment horizontal="left" vertical="center"/>
    </xf>
    <xf numFmtId="0" fontId="54" fillId="26" borderId="15" xfId="0" applyFont="1" applyFill="1" applyBorder="1" applyAlignment="1">
      <alignment horizontal="center" vertical="center"/>
    </xf>
    <xf numFmtId="0" fontId="52" fillId="26" borderId="15" xfId="0" applyFont="1" applyFill="1" applyBorder="1" applyAlignment="1">
      <alignment horizontal="center" vertical="center" wrapText="1"/>
    </xf>
    <xf numFmtId="0" fontId="52" fillId="26" borderId="49" xfId="0" applyFont="1" applyFill="1" applyBorder="1" applyAlignment="1">
      <alignment horizontal="center" vertical="center"/>
    </xf>
    <xf numFmtId="0" fontId="52" fillId="26" borderId="43" xfId="0" applyFont="1" applyFill="1" applyBorder="1" applyAlignment="1">
      <alignment horizontal="center" vertical="center"/>
    </xf>
    <xf numFmtId="0" fontId="52" fillId="26" borderId="13" xfId="0" applyFont="1" applyFill="1" applyBorder="1" applyAlignment="1">
      <alignment horizontal="center" vertical="center"/>
    </xf>
    <xf numFmtId="3" fontId="52" fillId="26" borderId="13" xfId="0" applyNumberFormat="1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left" vertical="center"/>
    </xf>
    <xf numFmtId="0" fontId="58" fillId="26" borderId="25" xfId="0" applyFont="1" applyFill="1" applyBorder="1" applyAlignment="1">
      <alignment horizontal="left" vertical="center"/>
    </xf>
    <xf numFmtId="0" fontId="56" fillId="26" borderId="28" xfId="0" applyFont="1" applyFill="1" applyBorder="1"/>
    <xf numFmtId="0" fontId="54" fillId="26" borderId="35" xfId="0" applyFont="1" applyFill="1" applyBorder="1" applyAlignment="1">
      <alignment horizontal="center" vertical="center"/>
    </xf>
    <xf numFmtId="0" fontId="51" fillId="26" borderId="24" xfId="0" applyFont="1" applyFill="1" applyBorder="1" applyAlignment="1">
      <alignment horizontal="left" vertical="center"/>
    </xf>
    <xf numFmtId="0" fontId="51" fillId="26" borderId="0" xfId="0" applyFont="1" applyFill="1" applyBorder="1" applyAlignment="1">
      <alignment horizontal="left" vertical="center"/>
    </xf>
    <xf numFmtId="0" fontId="51" fillId="26" borderId="25" xfId="0" applyFont="1" applyFill="1" applyBorder="1" applyAlignment="1">
      <alignment horizontal="left" vertical="center"/>
    </xf>
    <xf numFmtId="0" fontId="56" fillId="26" borderId="24" xfId="0" applyFont="1" applyFill="1" applyBorder="1"/>
    <xf numFmtId="3" fontId="52" fillId="26" borderId="0" xfId="0" applyNumberFormat="1" applyFont="1" applyFill="1"/>
    <xf numFmtId="0" fontId="59" fillId="26" borderId="50" xfId="0" applyFont="1" applyFill="1" applyBorder="1" applyAlignment="1">
      <alignment horizontal="center" vertical="center" textRotation="90" wrapText="1"/>
    </xf>
    <xf numFmtId="0" fontId="59" fillId="26" borderId="39" xfId="0" applyFont="1" applyFill="1" applyBorder="1" applyAlignment="1">
      <alignment horizontal="center" vertical="center" textRotation="90" wrapText="1"/>
    </xf>
    <xf numFmtId="0" fontId="59" fillId="26" borderId="30" xfId="0" applyFont="1" applyFill="1" applyBorder="1" applyAlignment="1">
      <alignment horizontal="center" vertical="center" textRotation="90" wrapText="1"/>
    </xf>
    <xf numFmtId="0" fontId="59" fillId="26" borderId="41" xfId="0" applyFont="1" applyFill="1" applyBorder="1" applyAlignment="1">
      <alignment horizontal="center" vertical="center" textRotation="90" wrapText="1"/>
    </xf>
    <xf numFmtId="165" fontId="52" fillId="26" borderId="26" xfId="0" applyNumberFormat="1" applyFont="1" applyFill="1" applyBorder="1" applyAlignment="1">
      <alignment horizontal="center"/>
    </xf>
    <xf numFmtId="165" fontId="52" fillId="26" borderId="51" xfId="0" applyNumberFormat="1" applyFont="1" applyFill="1" applyBorder="1" applyAlignment="1">
      <alignment horizontal="center"/>
    </xf>
    <xf numFmtId="165" fontId="52" fillId="26" borderId="25" xfId="0" applyNumberFormat="1" applyFont="1" applyFill="1" applyBorder="1" applyAlignment="1">
      <alignment horizontal="center"/>
    </xf>
    <xf numFmtId="0" fontId="52" fillId="26" borderId="41" xfId="0" applyFont="1" applyFill="1" applyBorder="1"/>
    <xf numFmtId="0" fontId="53" fillId="0" borderId="0" xfId="0" applyFont="1" applyFill="1"/>
    <xf numFmtId="165" fontId="52" fillId="26" borderId="13" xfId="0" applyNumberFormat="1" applyFont="1" applyFill="1" applyBorder="1" applyAlignment="1">
      <alignment horizontal="center"/>
    </xf>
    <xf numFmtId="165" fontId="52" fillId="26" borderId="50" xfId="0" applyNumberFormat="1" applyFont="1" applyFill="1" applyBorder="1" applyAlignment="1">
      <alignment horizontal="center"/>
    </xf>
    <xf numFmtId="165" fontId="52" fillId="26" borderId="30" xfId="0" applyNumberFormat="1" applyFont="1" applyFill="1" applyBorder="1" applyAlignment="1">
      <alignment horizontal="center"/>
    </xf>
    <xf numFmtId="165" fontId="52" fillId="26" borderId="41" xfId="0" applyNumberFormat="1" applyFont="1" applyFill="1" applyBorder="1" applyAlignment="1">
      <alignment horizontal="center"/>
    </xf>
    <xf numFmtId="165" fontId="52" fillId="26" borderId="39" xfId="0" applyNumberFormat="1" applyFont="1" applyFill="1" applyBorder="1" applyAlignment="1">
      <alignment horizontal="center"/>
    </xf>
    <xf numFmtId="0" fontId="53" fillId="26" borderId="0" xfId="0" applyFont="1" applyFill="1"/>
    <xf numFmtId="165" fontId="52" fillId="26" borderId="0" xfId="0" applyNumberFormat="1" applyFont="1" applyFill="1" applyAlignment="1">
      <alignment horizontal="right"/>
    </xf>
    <xf numFmtId="165" fontId="52" fillId="0" borderId="0" xfId="0" applyNumberFormat="1" applyFont="1" applyAlignment="1">
      <alignment horizontal="right"/>
    </xf>
    <xf numFmtId="3" fontId="52" fillId="0" borderId="0" xfId="0" applyNumberFormat="1" applyFont="1" applyAlignment="1">
      <alignment horizontal="right"/>
    </xf>
    <xf numFmtId="166" fontId="52" fillId="26" borderId="0" xfId="0" applyNumberFormat="1" applyFont="1" applyFill="1" applyAlignment="1">
      <alignment horizontal="right"/>
    </xf>
    <xf numFmtId="0" fontId="52" fillId="0" borderId="0" xfId="0" applyFont="1" applyAlignment="1">
      <alignment horizontal="right"/>
    </xf>
    <xf numFmtId="1" fontId="52" fillId="0" borderId="0" xfId="0" applyNumberFormat="1" applyFont="1" applyAlignment="1">
      <alignment horizontal="right"/>
    </xf>
    <xf numFmtId="165" fontId="52" fillId="0" borderId="32" xfId="0" applyNumberFormat="1" applyFont="1" applyBorder="1" applyAlignment="1">
      <alignment horizontal="right"/>
    </xf>
    <xf numFmtId="2" fontId="52" fillId="0" borderId="0" xfId="0" applyNumberFormat="1" applyFont="1" applyAlignment="1">
      <alignment horizontal="right"/>
    </xf>
    <xf numFmtId="165" fontId="53" fillId="0" borderId="0" xfId="0" applyNumberFormat="1" applyFont="1" applyAlignment="1">
      <alignment horizontal="right"/>
    </xf>
    <xf numFmtId="165" fontId="52" fillId="0" borderId="39" xfId="0" applyNumberFormat="1" applyFont="1" applyBorder="1" applyAlignment="1">
      <alignment horizontal="right"/>
    </xf>
    <xf numFmtId="165" fontId="52" fillId="0" borderId="29" xfId="0" applyNumberFormat="1" applyFont="1" applyBorder="1" applyAlignment="1">
      <alignment horizontal="right"/>
    </xf>
    <xf numFmtId="165" fontId="52" fillId="0" borderId="30" xfId="0" applyNumberFormat="1" applyFont="1" applyBorder="1" applyAlignment="1">
      <alignment horizontal="right"/>
    </xf>
    <xf numFmtId="165" fontId="52" fillId="0" borderId="41" xfId="0" applyNumberFormat="1" applyFont="1" applyBorder="1" applyAlignment="1">
      <alignment horizontal="right"/>
    </xf>
    <xf numFmtId="3" fontId="52" fillId="26" borderId="0" xfId="0" applyNumberFormat="1" applyFont="1" applyFill="1" applyAlignment="1">
      <alignment horizontal="right"/>
    </xf>
    <xf numFmtId="165" fontId="52" fillId="26" borderId="0" xfId="0" applyNumberFormat="1" applyFont="1" applyFill="1"/>
    <xf numFmtId="166" fontId="52" fillId="26" borderId="0" xfId="0" applyNumberFormat="1" applyFont="1" applyFill="1"/>
    <xf numFmtId="166" fontId="52" fillId="28" borderId="0" xfId="0" applyNumberFormat="1" applyFont="1" applyFill="1"/>
    <xf numFmtId="3" fontId="52" fillId="0" borderId="65" xfId="0" applyNumberFormat="1" applyFont="1" applyBorder="1"/>
    <xf numFmtId="1" fontId="52" fillId="0" borderId="66" xfId="0" applyNumberFormat="1" applyFont="1" applyBorder="1"/>
    <xf numFmtId="1" fontId="52" fillId="0" borderId="67" xfId="0" applyNumberFormat="1" applyFont="1" applyBorder="1"/>
    <xf numFmtId="1" fontId="52" fillId="0" borderId="68" xfId="0" applyNumberFormat="1" applyFont="1" applyBorder="1"/>
    <xf numFmtId="1" fontId="52" fillId="0" borderId="69" xfId="0" applyNumberFormat="1" applyFont="1" applyBorder="1"/>
    <xf numFmtId="1" fontId="52" fillId="0" borderId="70" xfId="0" applyNumberFormat="1" applyFont="1" applyBorder="1"/>
    <xf numFmtId="1" fontId="52" fillId="28" borderId="0" xfId="0" applyNumberFormat="1" applyFont="1" applyFill="1"/>
    <xf numFmtId="1" fontId="52" fillId="28" borderId="25" xfId="0" applyNumberFormat="1" applyFont="1" applyFill="1" applyBorder="1"/>
    <xf numFmtId="1" fontId="52" fillId="28" borderId="38" xfId="0" applyNumberFormat="1" applyFont="1" applyFill="1" applyBorder="1"/>
    <xf numFmtId="1" fontId="52" fillId="28" borderId="13" xfId="0" applyNumberFormat="1" applyFont="1" applyFill="1" applyBorder="1"/>
    <xf numFmtId="1" fontId="52" fillId="0" borderId="71" xfId="0" applyNumberFormat="1" applyFont="1" applyBorder="1"/>
    <xf numFmtId="1" fontId="52" fillId="0" borderId="72" xfId="0" applyNumberFormat="1" applyFont="1" applyBorder="1"/>
    <xf numFmtId="1" fontId="52" fillId="0" borderId="73" xfId="0" applyNumberFormat="1" applyFont="1" applyBorder="1"/>
    <xf numFmtId="0" fontId="52" fillId="26" borderId="0" xfId="0" applyFont="1" applyFill="1" applyAlignment="1">
      <alignment horizontal="center" vertical="center"/>
    </xf>
    <xf numFmtId="0" fontId="52" fillId="26" borderId="0" xfId="0" applyFont="1" applyFill="1" applyAlignment="1">
      <alignment horizontal="center"/>
    </xf>
    <xf numFmtId="165" fontId="52" fillId="28" borderId="0" xfId="0" applyNumberFormat="1" applyFont="1" applyFill="1"/>
    <xf numFmtId="165" fontId="52" fillId="28" borderId="25" xfId="0" applyNumberFormat="1" applyFont="1" applyFill="1" applyBorder="1"/>
    <xf numFmtId="165" fontId="52" fillId="28" borderId="38" xfId="0" applyNumberFormat="1" applyFont="1" applyFill="1" applyBorder="1"/>
    <xf numFmtId="165" fontId="52" fillId="28" borderId="13" xfId="0" applyNumberFormat="1" applyFont="1" applyFill="1" applyBorder="1"/>
    <xf numFmtId="165" fontId="52" fillId="0" borderId="65" xfId="0" applyNumberFormat="1" applyFont="1" applyBorder="1"/>
    <xf numFmtId="165" fontId="52" fillId="0" borderId="67" xfId="0" applyNumberFormat="1" applyFont="1" applyBorder="1"/>
    <xf numFmtId="165" fontId="52" fillId="0" borderId="68" xfId="0" applyNumberFormat="1" applyFont="1" applyBorder="1"/>
    <xf numFmtId="165" fontId="52" fillId="0" borderId="66" xfId="0" applyNumberFormat="1" applyFont="1" applyBorder="1"/>
    <xf numFmtId="165" fontId="52" fillId="0" borderId="69" xfId="0" applyNumberFormat="1" applyFont="1" applyBorder="1"/>
    <xf numFmtId="165" fontId="52" fillId="0" borderId="70" xfId="0" applyNumberFormat="1" applyFont="1" applyBorder="1"/>
    <xf numFmtId="165" fontId="52" fillId="0" borderId="71" xfId="0" applyNumberFormat="1" applyFont="1" applyBorder="1"/>
    <xf numFmtId="165" fontId="52" fillId="0" borderId="72" xfId="0" applyNumberFormat="1" applyFont="1" applyBorder="1"/>
    <xf numFmtId="165" fontId="52" fillId="0" borderId="73" xfId="0" applyNumberFormat="1" applyFont="1" applyBorder="1"/>
    <xf numFmtId="3" fontId="52" fillId="28" borderId="0" xfId="0" applyNumberFormat="1" applyFont="1" applyFill="1"/>
    <xf numFmtId="0" fontId="52" fillId="28" borderId="0" xfId="0" applyFont="1" applyFill="1"/>
    <xf numFmtId="166" fontId="52" fillId="0" borderId="26" xfId="0" applyNumberFormat="1" applyFont="1" applyBorder="1" applyAlignment="1">
      <alignment horizontal="right"/>
    </xf>
    <xf numFmtId="166" fontId="52" fillId="0" borderId="0" xfId="0" applyNumberFormat="1" applyFont="1" applyAlignment="1">
      <alignment horizontal="right"/>
    </xf>
    <xf numFmtId="166" fontId="52" fillId="0" borderId="13" xfId="0" applyNumberFormat="1" applyFont="1" applyBorder="1" applyAlignment="1">
      <alignment horizontal="right"/>
    </xf>
    <xf numFmtId="0" fontId="52" fillId="26" borderId="0" xfId="0" applyFont="1" applyFill="1" applyBorder="1" applyAlignment="1">
      <alignment horizontal="center" vertical="center"/>
    </xf>
    <xf numFmtId="165" fontId="52" fillId="26" borderId="0" xfId="0" applyNumberFormat="1" applyFont="1" applyFill="1" applyBorder="1"/>
    <xf numFmtId="0" fontId="51" fillId="0" borderId="24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51" fillId="0" borderId="25" xfId="0" applyFont="1" applyBorder="1" applyAlignment="1">
      <alignment horizontal="left" vertical="center"/>
    </xf>
    <xf numFmtId="0" fontId="51" fillId="0" borderId="52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1" fillId="0" borderId="16" xfId="0" applyFont="1" applyBorder="1" applyAlignment="1">
      <alignment horizontal="left" vertical="center"/>
    </xf>
    <xf numFmtId="0" fontId="51" fillId="0" borderId="25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0" fillId="0" borderId="53" xfId="0" applyFont="1" applyBorder="1" applyAlignment="1">
      <alignment horizontal="center"/>
    </xf>
    <xf numFmtId="0" fontId="50" fillId="0" borderId="45" xfId="0" applyFont="1" applyBorder="1" applyAlignment="1">
      <alignment horizontal="center"/>
    </xf>
    <xf numFmtId="0" fontId="50" fillId="0" borderId="54" xfId="0" applyFont="1" applyBorder="1" applyAlignment="1">
      <alignment horizontal="center"/>
    </xf>
    <xf numFmtId="0" fontId="55" fillId="27" borderId="55" xfId="0" applyFont="1" applyFill="1" applyBorder="1" applyAlignment="1">
      <alignment horizontal="left" vertical="center"/>
    </xf>
    <xf numFmtId="0" fontId="55" fillId="27" borderId="56" xfId="0" applyFont="1" applyFill="1" applyBorder="1" applyAlignment="1">
      <alignment horizontal="left" vertical="center"/>
    </xf>
    <xf numFmtId="0" fontId="55" fillId="27" borderId="57" xfId="0" applyFont="1" applyFill="1" applyBorder="1" applyAlignment="1">
      <alignment horizontal="left" vertical="center"/>
    </xf>
    <xf numFmtId="0" fontId="50" fillId="0" borderId="46" xfId="0" applyFont="1" applyBorder="1" applyAlignment="1">
      <alignment horizontal="center"/>
    </xf>
    <xf numFmtId="0" fontId="52" fillId="26" borderId="59" xfId="0" applyFont="1" applyFill="1" applyBorder="1" applyAlignment="1">
      <alignment horizontal="center" vertical="center"/>
    </xf>
    <xf numFmtId="0" fontId="52" fillId="26" borderId="17" xfId="0" applyFont="1" applyFill="1" applyBorder="1" applyAlignment="1">
      <alignment horizontal="center" vertical="center"/>
    </xf>
    <xf numFmtId="0" fontId="52" fillId="26" borderId="27" xfId="0" applyFont="1" applyFill="1" applyBorder="1" applyAlignment="1">
      <alignment horizontal="center" vertical="center"/>
    </xf>
    <xf numFmtId="0" fontId="52" fillId="26" borderId="32" xfId="0" applyFont="1" applyFill="1" applyBorder="1" applyAlignment="1">
      <alignment horizontal="center" vertical="center"/>
    </xf>
    <xf numFmtId="0" fontId="52" fillId="26" borderId="36" xfId="0" applyFont="1" applyFill="1" applyBorder="1" applyAlignment="1">
      <alignment horizontal="center" vertical="center"/>
    </xf>
    <xf numFmtId="0" fontId="51" fillId="26" borderId="58" xfId="0" applyFont="1" applyFill="1" applyBorder="1" applyAlignment="1">
      <alignment horizontal="left" vertical="center"/>
    </xf>
    <xf numFmtId="0" fontId="51" fillId="26" borderId="59" xfId="0" applyFont="1" applyFill="1" applyBorder="1" applyAlignment="1">
      <alignment horizontal="left" vertical="center"/>
    </xf>
    <xf numFmtId="0" fontId="51" fillId="26" borderId="37" xfId="0" applyFont="1" applyFill="1" applyBorder="1" applyAlignment="1">
      <alignment horizontal="left" vertical="center"/>
    </xf>
    <xf numFmtId="0" fontId="51" fillId="26" borderId="52" xfId="0" applyFont="1" applyFill="1" applyBorder="1" applyAlignment="1">
      <alignment horizontal="left" vertical="center"/>
    </xf>
    <xf numFmtId="0" fontId="51" fillId="26" borderId="17" xfId="0" applyFont="1" applyFill="1" applyBorder="1" applyAlignment="1">
      <alignment horizontal="left" vertical="center"/>
    </xf>
    <xf numFmtId="0" fontId="51" fillId="26" borderId="16" xfId="0" applyFont="1" applyFill="1" applyBorder="1" applyAlignment="1">
      <alignment horizontal="left" vertical="center"/>
    </xf>
    <xf numFmtId="0" fontId="51" fillId="26" borderId="31" xfId="0" applyFont="1" applyFill="1" applyBorder="1" applyAlignment="1">
      <alignment horizontal="left" vertical="center"/>
    </xf>
    <xf numFmtId="0" fontId="51" fillId="26" borderId="27" xfId="0" applyFont="1" applyFill="1" applyBorder="1" applyAlignment="1">
      <alignment horizontal="left" vertical="center"/>
    </xf>
    <xf numFmtId="0" fontId="51" fillId="26" borderId="60" xfId="0" applyFont="1" applyFill="1" applyBorder="1" applyAlignment="1">
      <alignment horizontal="left" vertical="center"/>
    </xf>
    <xf numFmtId="0" fontId="54" fillId="26" borderId="42" xfId="0" applyFont="1" applyFill="1" applyBorder="1" applyAlignment="1">
      <alignment horizontal="center" vertical="center"/>
    </xf>
    <xf numFmtId="0" fontId="54" fillId="26" borderId="47" xfId="0" applyFont="1" applyFill="1" applyBorder="1" applyAlignment="1">
      <alignment horizontal="center" vertical="center"/>
    </xf>
    <xf numFmtId="0" fontId="52" fillId="26" borderId="0" xfId="0" applyFont="1" applyFill="1" applyBorder="1" applyAlignment="1">
      <alignment horizontal="center" vertical="center"/>
    </xf>
    <xf numFmtId="0" fontId="54" fillId="26" borderId="33" xfId="0" applyFont="1" applyFill="1" applyBorder="1" applyAlignment="1">
      <alignment horizontal="center" vertical="center"/>
    </xf>
    <xf numFmtId="0" fontId="52" fillId="26" borderId="49" xfId="0" applyFont="1" applyFill="1" applyBorder="1" applyAlignment="1">
      <alignment horizontal="center"/>
    </xf>
    <xf numFmtId="0" fontId="52" fillId="26" borderId="43" xfId="0" applyFont="1" applyFill="1" applyBorder="1" applyAlignment="1">
      <alignment horizontal="center"/>
    </xf>
    <xf numFmtId="0" fontId="52" fillId="26" borderId="61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37" xfId="0" applyFont="1" applyFill="1" applyBorder="1" applyAlignment="1">
      <alignment horizontal="center" vertical="center"/>
    </xf>
    <xf numFmtId="0" fontId="52" fillId="26" borderId="16" xfId="0" applyFont="1" applyFill="1" applyBorder="1" applyAlignment="1">
      <alignment horizontal="center" vertical="center"/>
    </xf>
    <xf numFmtId="0" fontId="52" fillId="26" borderId="62" xfId="0" applyFont="1" applyFill="1" applyBorder="1" applyAlignment="1">
      <alignment horizontal="center" vertical="center"/>
    </xf>
    <xf numFmtId="0" fontId="52" fillId="26" borderId="34" xfId="0" applyFont="1" applyFill="1" applyBorder="1" applyAlignment="1">
      <alignment horizontal="center" vertical="center"/>
    </xf>
    <xf numFmtId="0" fontId="52" fillId="26" borderId="44" xfId="0" applyFont="1" applyFill="1" applyBorder="1" applyAlignment="1">
      <alignment horizontal="center"/>
    </xf>
    <xf numFmtId="0" fontId="52" fillId="26" borderId="45" xfId="0" applyFont="1" applyFill="1" applyBorder="1" applyAlignment="1">
      <alignment horizontal="center"/>
    </xf>
    <xf numFmtId="0" fontId="52" fillId="26" borderId="46" xfId="0" applyFont="1" applyFill="1" applyBorder="1" applyAlignment="1">
      <alignment horizontal="center"/>
    </xf>
    <xf numFmtId="0" fontId="54" fillId="26" borderId="31" xfId="0" applyFont="1" applyFill="1" applyBorder="1" applyAlignment="1">
      <alignment horizontal="left" vertical="center" wrapText="1"/>
    </xf>
    <xf numFmtId="0" fontId="54" fillId="26" borderId="32" xfId="0" applyFont="1" applyFill="1" applyBorder="1" applyAlignment="1">
      <alignment horizontal="left" vertical="center" wrapText="1"/>
    </xf>
    <xf numFmtId="0" fontId="54" fillId="26" borderId="28" xfId="0" applyFont="1" applyFill="1" applyBorder="1" applyAlignment="1">
      <alignment horizontal="left" vertical="center" wrapText="1"/>
    </xf>
    <xf numFmtId="0" fontId="54" fillId="26" borderId="41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b_tab_P4Q_2020_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"/>
      <sheetName val="HDP"/>
      <sheetName val="Inflácia"/>
      <sheetName val="Trh práce"/>
      <sheetName val="Obchodná a platobná bilancia"/>
      <sheetName val="Sektor_verejnej_správy"/>
      <sheetName val="Porovnanie predikcií"/>
    </sheetNames>
    <sheetDataSet>
      <sheetData sheetId="0"/>
      <sheetData sheetId="1">
        <row r="6">
          <cell r="H6">
            <v>93865.176999999996</v>
          </cell>
          <cell r="I6">
            <v>90287.037325902304</v>
          </cell>
          <cell r="J6">
            <v>95970.790643756627</v>
          </cell>
          <cell r="K6">
            <v>102453.51430259648</v>
          </cell>
          <cell r="L6">
            <v>108296.18770581177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V83"/>
  <sheetViews>
    <sheetView showGridLines="0" tabSelected="1" zoomScale="60" zoomScaleNormal="60" workbookViewId="0">
      <pane xSplit="6" ySplit="4" topLeftCell="G20" activePane="bottomRight" state="frozen"/>
      <selection pane="topRight" activeCell="G1" sqref="G1"/>
      <selection pane="bottomLeft" activeCell="A6" sqref="A6"/>
      <selection pane="bottomRight" activeCell="P41" sqref="P41"/>
    </sheetView>
  </sheetViews>
  <sheetFormatPr defaultRowHeight="14.5" outlineLevelRow="1" x14ac:dyDescent="0.35"/>
  <cols>
    <col min="1" max="4" width="3.1796875" customWidth="1"/>
    <col min="5" max="5" width="35.1796875" customWidth="1"/>
    <col min="6" max="6" width="42.81640625" customWidth="1"/>
    <col min="7" max="7" width="11.54296875" customWidth="1"/>
    <col min="8" max="8" width="11" customWidth="1"/>
    <col min="9" max="10" width="11" style="9" customWidth="1"/>
    <col min="11" max="11" width="11" customWidth="1"/>
    <col min="12" max="12" width="11.453125" customWidth="1"/>
    <col min="13" max="13" width="11.453125" style="9" customWidth="1"/>
    <col min="14" max="14" width="11.81640625" customWidth="1"/>
  </cols>
  <sheetData>
    <row r="1" spans="2:22" ht="22.5" customHeight="1" thickBot="1" x14ac:dyDescent="0.55000000000000004">
      <c r="B1" s="1"/>
    </row>
    <row r="2" spans="2:22" s="9" customFormat="1" ht="30" customHeight="1" thickBot="1" x14ac:dyDescent="0.4">
      <c r="B2" s="278" t="str">
        <f>"Medium-Term Forecast "&amp;H3&amp;" for key macroeconomic indicators"</f>
        <v>Medium-Term Forecast MTF-2020Q4 for key macroeconomic indicators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80"/>
    </row>
    <row r="3" spans="2:22" x14ac:dyDescent="0.35">
      <c r="B3" s="267" t="s">
        <v>20</v>
      </c>
      <c r="C3" s="268"/>
      <c r="D3" s="268"/>
      <c r="E3" s="269"/>
      <c r="F3" s="273" t="s">
        <v>18</v>
      </c>
      <c r="G3" s="25" t="s">
        <v>17</v>
      </c>
      <c r="H3" s="275" t="s">
        <v>211</v>
      </c>
      <c r="I3" s="276"/>
      <c r="J3" s="276"/>
      <c r="K3" s="277"/>
      <c r="L3" s="276" t="s">
        <v>212</v>
      </c>
      <c r="M3" s="276"/>
      <c r="N3" s="281"/>
    </row>
    <row r="4" spans="2:22" x14ac:dyDescent="0.35">
      <c r="B4" s="270"/>
      <c r="C4" s="271"/>
      <c r="D4" s="271"/>
      <c r="E4" s="272"/>
      <c r="F4" s="274"/>
      <c r="G4" s="26">
        <v>2019</v>
      </c>
      <c r="H4" s="27">
        <v>2020</v>
      </c>
      <c r="I4" s="27">
        <v>2021</v>
      </c>
      <c r="J4" s="26">
        <v>2022</v>
      </c>
      <c r="K4" s="28">
        <v>2023</v>
      </c>
      <c r="L4" s="26">
        <v>2020</v>
      </c>
      <c r="M4" s="26">
        <v>2021</v>
      </c>
      <c r="N4" s="29">
        <v>2022</v>
      </c>
    </row>
    <row r="5" spans="2:22" ht="15" thickBot="1" x14ac:dyDescent="0.4">
      <c r="B5" s="30" t="s">
        <v>21</v>
      </c>
      <c r="C5" s="31"/>
      <c r="D5" s="31"/>
      <c r="E5" s="32"/>
      <c r="F5" s="33"/>
      <c r="G5" s="34"/>
      <c r="H5" s="35"/>
      <c r="I5" s="35"/>
      <c r="J5" s="35"/>
      <c r="K5" s="36"/>
      <c r="L5" s="35"/>
      <c r="M5" s="35"/>
      <c r="N5" s="37"/>
    </row>
    <row r="6" spans="2:22" x14ac:dyDescent="0.35">
      <c r="B6" s="38"/>
      <c r="C6" s="39" t="s">
        <v>27</v>
      </c>
      <c r="D6" s="39"/>
      <c r="E6" s="40"/>
      <c r="F6" s="41" t="s">
        <v>28</v>
      </c>
      <c r="G6" s="42">
        <v>2.7716472009665836</v>
      </c>
      <c r="H6" s="215">
        <v>1.9939163419581831</v>
      </c>
      <c r="I6" s="215">
        <v>0.61942511617675677</v>
      </c>
      <c r="J6" s="215">
        <v>1.7710449674953566</v>
      </c>
      <c r="K6" s="43">
        <v>1.9228341495236094</v>
      </c>
      <c r="L6" s="215">
        <v>0.10000000000000009</v>
      </c>
      <c r="M6" s="215">
        <v>-9.9999999999999978E-2</v>
      </c>
      <c r="N6" s="44">
        <v>0.5</v>
      </c>
      <c r="R6" s="23"/>
      <c r="S6" s="23"/>
      <c r="T6" s="23"/>
      <c r="U6" s="23"/>
      <c r="V6" s="23"/>
    </row>
    <row r="7" spans="2:22" x14ac:dyDescent="0.35">
      <c r="B7" s="38"/>
      <c r="C7" s="39" t="s">
        <v>29</v>
      </c>
      <c r="D7" s="39"/>
      <c r="E7" s="40"/>
      <c r="F7" s="41" t="s">
        <v>28</v>
      </c>
      <c r="G7" s="42">
        <v>2.6774584151570906</v>
      </c>
      <c r="H7" s="215">
        <v>1.925217663835781</v>
      </c>
      <c r="I7" s="215">
        <v>0.6899620096648249</v>
      </c>
      <c r="J7" s="215">
        <v>1.781802597159853</v>
      </c>
      <c r="K7" s="43">
        <v>1.9773913566227179</v>
      </c>
      <c r="L7" s="215">
        <v>0</v>
      </c>
      <c r="M7" s="215">
        <v>-0.2</v>
      </c>
      <c r="N7" s="44">
        <v>0.4</v>
      </c>
      <c r="R7" s="23"/>
      <c r="S7" s="23"/>
      <c r="T7" s="23"/>
      <c r="U7" s="23"/>
      <c r="V7" s="23"/>
    </row>
    <row r="8" spans="2:22" x14ac:dyDescent="0.35">
      <c r="B8" s="38"/>
      <c r="C8" s="39" t="s">
        <v>30</v>
      </c>
      <c r="D8" s="39"/>
      <c r="E8" s="40"/>
      <c r="F8" s="41" t="s">
        <v>28</v>
      </c>
      <c r="G8" s="45">
        <v>2.4959851149185539</v>
      </c>
      <c r="H8" s="216">
        <v>2.0397554976725019</v>
      </c>
      <c r="I8" s="216">
        <v>0.62624811597675034</v>
      </c>
      <c r="J8" s="216">
        <v>1.8214225617299036</v>
      </c>
      <c r="K8" s="46">
        <v>1.9206975288859525</v>
      </c>
      <c r="L8" s="215">
        <v>1.1000000000000001</v>
      </c>
      <c r="M8" s="215">
        <v>1</v>
      </c>
      <c r="N8" s="44">
        <v>0.19999999999999996</v>
      </c>
      <c r="R8" s="23"/>
      <c r="S8" s="23"/>
      <c r="T8" s="23"/>
      <c r="U8" s="23"/>
      <c r="V8" s="23"/>
    </row>
    <row r="9" spans="2:22" ht="3.75" customHeight="1" x14ac:dyDescent="0.35">
      <c r="B9" s="38"/>
      <c r="C9" s="39"/>
      <c r="D9" s="39"/>
      <c r="E9" s="40"/>
      <c r="F9" s="41"/>
      <c r="G9" s="45"/>
      <c r="H9" s="216"/>
      <c r="I9" s="216"/>
      <c r="J9" s="216"/>
      <c r="K9" s="46"/>
      <c r="L9" s="216"/>
      <c r="M9" s="216"/>
      <c r="N9" s="47"/>
      <c r="R9" s="23"/>
      <c r="S9" s="23"/>
      <c r="T9" s="23"/>
      <c r="U9" s="23"/>
      <c r="V9" s="23"/>
    </row>
    <row r="10" spans="2:22" ht="15" thickBot="1" x14ac:dyDescent="0.4">
      <c r="B10" s="30" t="s">
        <v>22</v>
      </c>
      <c r="C10" s="31"/>
      <c r="D10" s="31"/>
      <c r="E10" s="32"/>
      <c r="F10" s="33"/>
      <c r="G10" s="48"/>
      <c r="H10" s="49"/>
      <c r="I10" s="49"/>
      <c r="J10" s="49"/>
      <c r="K10" s="50"/>
      <c r="L10" s="49"/>
      <c r="M10" s="49"/>
      <c r="N10" s="51"/>
      <c r="R10" s="23"/>
      <c r="S10" s="23"/>
      <c r="T10" s="23"/>
      <c r="U10" s="23"/>
      <c r="V10" s="23"/>
    </row>
    <row r="11" spans="2:22" x14ac:dyDescent="0.35">
      <c r="B11" s="38"/>
      <c r="C11" s="39" t="s">
        <v>31</v>
      </c>
      <c r="D11" s="39"/>
      <c r="E11" s="40"/>
      <c r="F11" s="41" t="s">
        <v>32</v>
      </c>
      <c r="G11" s="45">
        <v>2.3170234546965531</v>
      </c>
      <c r="H11" s="216">
        <v>-5.7347790955820273</v>
      </c>
      <c r="I11" s="216">
        <v>5.6336752458370256</v>
      </c>
      <c r="J11" s="216">
        <v>4.8452179612316542</v>
      </c>
      <c r="K11" s="46">
        <v>3.710784997197166</v>
      </c>
      <c r="L11" s="215">
        <v>2.4999999999999991</v>
      </c>
      <c r="M11" s="215">
        <v>0</v>
      </c>
      <c r="N11" s="44">
        <v>0.59999999999999964</v>
      </c>
      <c r="R11" s="23"/>
      <c r="S11" s="23"/>
      <c r="T11" s="23"/>
      <c r="U11" s="23"/>
      <c r="V11" s="23"/>
    </row>
    <row r="12" spans="2:22" x14ac:dyDescent="0.35">
      <c r="B12" s="38"/>
      <c r="C12" s="39"/>
      <c r="D12" s="39" t="s">
        <v>33</v>
      </c>
      <c r="E12" s="40"/>
      <c r="F12" s="41" t="s">
        <v>32</v>
      </c>
      <c r="G12" s="45">
        <v>2.3094748525401769</v>
      </c>
      <c r="H12" s="216">
        <v>-0.9362080879457011</v>
      </c>
      <c r="I12" s="216">
        <v>3.2630749634892737</v>
      </c>
      <c r="J12" s="216">
        <v>2.9214078773648993</v>
      </c>
      <c r="K12" s="46">
        <v>2.5123989533286135</v>
      </c>
      <c r="L12" s="215">
        <v>1.4</v>
      </c>
      <c r="M12" s="215">
        <v>1.6999999999999997</v>
      </c>
      <c r="N12" s="44">
        <v>-0.10000000000000009</v>
      </c>
      <c r="R12" s="23"/>
      <c r="S12" s="23"/>
      <c r="T12" s="23"/>
      <c r="U12" s="23"/>
      <c r="V12" s="23"/>
    </row>
    <row r="13" spans="2:22" x14ac:dyDescent="0.35">
      <c r="B13" s="38"/>
      <c r="C13" s="39"/>
      <c r="D13" s="39" t="s">
        <v>34</v>
      </c>
      <c r="E13" s="40"/>
      <c r="F13" s="41" t="s">
        <v>32</v>
      </c>
      <c r="G13" s="45">
        <v>4.6777525022541084</v>
      </c>
      <c r="H13" s="216">
        <v>-0.80622742414931281</v>
      </c>
      <c r="I13" s="216">
        <v>3.958377180306897</v>
      </c>
      <c r="J13" s="216">
        <v>1.6925659500777783</v>
      </c>
      <c r="K13" s="46">
        <v>2.5307102521916676</v>
      </c>
      <c r="L13" s="215">
        <v>0.5</v>
      </c>
      <c r="M13" s="215">
        <v>0.20000000000000018</v>
      </c>
      <c r="N13" s="44">
        <v>-0.10000000000000009</v>
      </c>
      <c r="R13" s="23"/>
      <c r="S13" s="23"/>
      <c r="T13" s="23"/>
      <c r="U13" s="23"/>
      <c r="V13" s="23"/>
    </row>
    <row r="14" spans="2:22" x14ac:dyDescent="0.35">
      <c r="B14" s="38"/>
      <c r="C14" s="39"/>
      <c r="D14" s="39" t="s">
        <v>35</v>
      </c>
      <c r="E14" s="40"/>
      <c r="F14" s="41" t="s">
        <v>32</v>
      </c>
      <c r="G14" s="45">
        <v>5.7877962825142646</v>
      </c>
      <c r="H14" s="216">
        <v>-10.889010105346458</v>
      </c>
      <c r="I14" s="216">
        <v>9.2601136058962936</v>
      </c>
      <c r="J14" s="216">
        <v>12.407832451779925</v>
      </c>
      <c r="K14" s="46">
        <v>10.022889227707424</v>
      </c>
      <c r="L14" s="215">
        <v>4.0999999999999996</v>
      </c>
      <c r="M14" s="215">
        <v>0.30000000000000071</v>
      </c>
      <c r="N14" s="44">
        <v>1.5</v>
      </c>
      <c r="R14" s="23"/>
      <c r="S14" s="23"/>
      <c r="T14" s="23"/>
      <c r="U14" s="23"/>
      <c r="V14" s="23"/>
    </row>
    <row r="15" spans="2:22" x14ac:dyDescent="0.35">
      <c r="B15" s="38"/>
      <c r="C15" s="39"/>
      <c r="D15" s="39" t="s">
        <v>36</v>
      </c>
      <c r="E15" s="40"/>
      <c r="F15" s="41" t="s">
        <v>32</v>
      </c>
      <c r="G15" s="45">
        <v>0.77048159509962488</v>
      </c>
      <c r="H15" s="216">
        <v>-8.7898497513723726</v>
      </c>
      <c r="I15" s="216">
        <v>9.7529193577535551</v>
      </c>
      <c r="J15" s="216">
        <v>6.6037220178475593</v>
      </c>
      <c r="K15" s="46">
        <v>4.8060525288335754</v>
      </c>
      <c r="L15" s="215">
        <v>7</v>
      </c>
      <c r="M15" s="215">
        <v>1</v>
      </c>
      <c r="N15" s="44">
        <v>1</v>
      </c>
      <c r="R15" s="23"/>
      <c r="S15" s="23"/>
      <c r="T15" s="23"/>
      <c r="U15" s="23"/>
      <c r="V15" s="23"/>
    </row>
    <row r="16" spans="2:22" x14ac:dyDescent="0.35">
      <c r="B16" s="38"/>
      <c r="C16" s="39"/>
      <c r="D16" s="39" t="s">
        <v>37</v>
      </c>
      <c r="E16" s="40"/>
      <c r="F16" s="41" t="s">
        <v>32</v>
      </c>
      <c r="G16" s="45">
        <v>2.0912957565810757</v>
      </c>
      <c r="H16" s="216">
        <v>-10.069791828754475</v>
      </c>
      <c r="I16" s="216">
        <v>9.0893641903866893</v>
      </c>
      <c r="J16" s="216">
        <v>6.635664898145194</v>
      </c>
      <c r="K16" s="46">
        <v>5.4766766114905607</v>
      </c>
      <c r="L16" s="215">
        <v>4.2000000000000011</v>
      </c>
      <c r="M16" s="215">
        <v>1</v>
      </c>
      <c r="N16" s="44">
        <v>0.69999999999999929</v>
      </c>
      <c r="R16" s="23"/>
      <c r="S16" s="23"/>
      <c r="T16" s="23"/>
      <c r="U16" s="23"/>
      <c r="V16" s="23"/>
    </row>
    <row r="17" spans="2:22" s="9" customFormat="1" x14ac:dyDescent="0.35">
      <c r="B17" s="38"/>
      <c r="C17" s="39"/>
      <c r="D17" s="39" t="s">
        <v>38</v>
      </c>
      <c r="E17" s="40"/>
      <c r="F17" s="41" t="s">
        <v>39</v>
      </c>
      <c r="G17" s="52">
        <v>1857.911999999993</v>
      </c>
      <c r="H17" s="217">
        <v>2754.3688992026946</v>
      </c>
      <c r="I17" s="217">
        <v>3517.0853286796591</v>
      </c>
      <c r="J17" s="217">
        <v>3723.3972246616504</v>
      </c>
      <c r="K17" s="53">
        <v>3321.4625846759882</v>
      </c>
      <c r="L17" s="218">
        <v>2015.5</v>
      </c>
      <c r="M17" s="218">
        <v>2235.8000000000002</v>
      </c>
      <c r="N17" s="178">
        <v>2545.5</v>
      </c>
      <c r="O17"/>
      <c r="P17"/>
      <c r="Q17"/>
      <c r="S17" s="23"/>
      <c r="T17" s="23"/>
      <c r="U17" s="23"/>
      <c r="V17" s="23"/>
    </row>
    <row r="18" spans="2:22" x14ac:dyDescent="0.35">
      <c r="B18" s="38"/>
      <c r="C18" s="39" t="s">
        <v>40</v>
      </c>
      <c r="D18" s="39"/>
      <c r="E18" s="40"/>
      <c r="F18" s="41" t="s">
        <v>41</v>
      </c>
      <c r="G18" s="45">
        <v>1.22104075</v>
      </c>
      <c r="H18" s="216">
        <v>-5.7872152767254876</v>
      </c>
      <c r="I18" s="216">
        <v>-2.0682271375241061</v>
      </c>
      <c r="J18" s="216">
        <v>0.2830250071710616</v>
      </c>
      <c r="K18" s="46">
        <v>0.98614578081497317</v>
      </c>
      <c r="L18" s="218">
        <v>1.9000000000000004</v>
      </c>
      <c r="M18" s="218">
        <v>1.9</v>
      </c>
      <c r="N18" s="178">
        <v>2.4</v>
      </c>
      <c r="R18" s="23"/>
      <c r="S18" s="23"/>
      <c r="T18" s="23"/>
      <c r="U18" s="23"/>
      <c r="V18" s="23"/>
    </row>
    <row r="19" spans="2:22" x14ac:dyDescent="0.35">
      <c r="B19" s="38"/>
      <c r="C19" s="39" t="s">
        <v>31</v>
      </c>
      <c r="D19" s="39"/>
      <c r="E19" s="40"/>
      <c r="F19" s="41" t="s">
        <v>42</v>
      </c>
      <c r="G19" s="52">
        <v>93865.176999999996</v>
      </c>
      <c r="H19" s="217">
        <v>90287.037325902304</v>
      </c>
      <c r="I19" s="217">
        <v>95970.790643756627</v>
      </c>
      <c r="J19" s="217">
        <v>102453.51430259648</v>
      </c>
      <c r="K19" s="53">
        <v>108296.18770581177</v>
      </c>
      <c r="L19" s="218">
        <v>3041.1999999999971</v>
      </c>
      <c r="M19" s="218">
        <v>4230.9000000000087</v>
      </c>
      <c r="N19" s="178">
        <v>5371</v>
      </c>
      <c r="R19" s="23"/>
      <c r="S19" s="23"/>
      <c r="T19" s="23"/>
      <c r="U19" s="23"/>
      <c r="V19" s="23"/>
    </row>
    <row r="20" spans="2:22" ht="3.75" customHeight="1" x14ac:dyDescent="0.35">
      <c r="B20" s="38"/>
      <c r="C20" s="39"/>
      <c r="D20" s="39"/>
      <c r="E20" s="40"/>
      <c r="F20" s="41"/>
      <c r="G20" s="54"/>
      <c r="H20" s="219"/>
      <c r="I20" s="219"/>
      <c r="J20" s="219"/>
      <c r="K20" s="41"/>
      <c r="L20" s="216"/>
      <c r="M20" s="216"/>
      <c r="N20" s="47"/>
      <c r="R20" s="23"/>
      <c r="S20" s="23"/>
      <c r="T20" s="23"/>
      <c r="U20" s="23"/>
      <c r="V20" s="23"/>
    </row>
    <row r="21" spans="2:22" ht="15" thickBot="1" x14ac:dyDescent="0.4">
      <c r="B21" s="30" t="s">
        <v>23</v>
      </c>
      <c r="C21" s="31"/>
      <c r="D21" s="31"/>
      <c r="E21" s="32"/>
      <c r="F21" s="33"/>
      <c r="G21" s="55"/>
      <c r="H21" s="56"/>
      <c r="I21" s="56"/>
      <c r="J21" s="56"/>
      <c r="K21" s="33"/>
      <c r="L21" s="49"/>
      <c r="M21" s="49"/>
      <c r="N21" s="51"/>
      <c r="R21" s="23"/>
      <c r="S21" s="23"/>
      <c r="T21" s="23"/>
      <c r="U21" s="23"/>
      <c r="V21" s="23"/>
    </row>
    <row r="22" spans="2:22" x14ac:dyDescent="0.35">
      <c r="B22" s="38"/>
      <c r="C22" s="39" t="s">
        <v>43</v>
      </c>
      <c r="D22" s="39"/>
      <c r="E22" s="40"/>
      <c r="F22" s="41" t="s">
        <v>44</v>
      </c>
      <c r="G22" s="52">
        <v>2445.1900000000028</v>
      </c>
      <c r="H22" s="217">
        <v>2399.3294659104959</v>
      </c>
      <c r="I22" s="217">
        <v>2377.9184824698273</v>
      </c>
      <c r="J22" s="217">
        <v>2404.449985925914</v>
      </c>
      <c r="K22" s="53">
        <v>2430.4597969948586</v>
      </c>
      <c r="L22" s="216">
        <v>2.4000000000000909</v>
      </c>
      <c r="M22" s="216">
        <v>11.700000000000273</v>
      </c>
      <c r="N22" s="47">
        <v>13.099999999999909</v>
      </c>
      <c r="R22" s="23"/>
      <c r="S22" s="23"/>
      <c r="T22" s="23"/>
      <c r="U22" s="23"/>
      <c r="V22" s="23"/>
    </row>
    <row r="23" spans="2:22" x14ac:dyDescent="0.35">
      <c r="B23" s="38"/>
      <c r="C23" s="39" t="s">
        <v>186</v>
      </c>
      <c r="D23" s="39"/>
      <c r="E23" s="40"/>
      <c r="F23" s="41" t="s">
        <v>45</v>
      </c>
      <c r="G23" s="45">
        <v>1.0450009959082109</v>
      </c>
      <c r="H23" s="216">
        <v>-1.8755407182880219</v>
      </c>
      <c r="I23" s="216">
        <v>-0.89237362958584754</v>
      </c>
      <c r="J23" s="216">
        <v>1.1157448689548772</v>
      </c>
      <c r="K23" s="46">
        <v>1.0817364146141131</v>
      </c>
      <c r="L23" s="216">
        <v>0.30000000000000027</v>
      </c>
      <c r="M23" s="216">
        <v>0.4</v>
      </c>
      <c r="N23" s="47">
        <v>0</v>
      </c>
      <c r="R23" s="23"/>
      <c r="S23" s="23"/>
      <c r="T23" s="23"/>
      <c r="U23" s="23"/>
      <c r="V23" s="23"/>
    </row>
    <row r="24" spans="2:22" ht="16.5" x14ac:dyDescent="0.35">
      <c r="B24" s="38"/>
      <c r="C24" s="39" t="s">
        <v>46</v>
      </c>
      <c r="D24" s="39"/>
      <c r="E24" s="40"/>
      <c r="F24" s="41" t="s">
        <v>47</v>
      </c>
      <c r="G24" s="57">
        <v>157.74424999999977</v>
      </c>
      <c r="H24" s="220">
        <v>184.46292238662875</v>
      </c>
      <c r="I24" s="220">
        <v>214.21754799567489</v>
      </c>
      <c r="J24" s="220">
        <v>199.23504084161786</v>
      </c>
      <c r="K24" s="58">
        <v>176.22043635577441</v>
      </c>
      <c r="L24" s="216">
        <v>-3</v>
      </c>
      <c r="M24" s="216">
        <v>-11.800000000000011</v>
      </c>
      <c r="N24" s="47">
        <v>-7.5</v>
      </c>
      <c r="R24" s="23"/>
      <c r="S24" s="23"/>
      <c r="T24" s="23"/>
      <c r="U24" s="23"/>
      <c r="V24" s="23"/>
    </row>
    <row r="25" spans="2:22" x14ac:dyDescent="0.35">
      <c r="B25" s="38"/>
      <c r="C25" s="39" t="s">
        <v>48</v>
      </c>
      <c r="D25" s="39"/>
      <c r="E25" s="40"/>
      <c r="F25" s="41" t="s">
        <v>4</v>
      </c>
      <c r="G25" s="45">
        <v>5.7540492327632959</v>
      </c>
      <c r="H25" s="216">
        <v>6.7989926187722052</v>
      </c>
      <c r="I25" s="216">
        <v>7.8904285101134537</v>
      </c>
      <c r="J25" s="216">
        <v>7.3449081600081847</v>
      </c>
      <c r="K25" s="46">
        <v>6.5134815336999425</v>
      </c>
      <c r="L25" s="216">
        <v>-0.10000000000000053</v>
      </c>
      <c r="M25" s="216">
        <v>-0.5</v>
      </c>
      <c r="N25" s="47">
        <v>-0.40000000000000036</v>
      </c>
      <c r="R25" s="23"/>
      <c r="S25" s="23"/>
      <c r="T25" s="23"/>
      <c r="U25" s="23"/>
      <c r="V25" s="23"/>
    </row>
    <row r="26" spans="2:22" ht="16.5" x14ac:dyDescent="0.35">
      <c r="B26" s="38"/>
      <c r="C26" s="39" t="s">
        <v>174</v>
      </c>
      <c r="D26" s="39"/>
      <c r="E26" s="40"/>
      <c r="F26" s="41" t="s">
        <v>4</v>
      </c>
      <c r="G26" s="45">
        <v>6.7400450000000003</v>
      </c>
      <c r="H26" s="216">
        <v>6.8944392499999996</v>
      </c>
      <c r="I26" s="216">
        <v>7.4170032499999996</v>
      </c>
      <c r="J26" s="216">
        <v>7.5569654999999996</v>
      </c>
      <c r="K26" s="46">
        <v>7.3841632500000003</v>
      </c>
      <c r="L26" s="216">
        <v>-9.9999999999999645E-2</v>
      </c>
      <c r="M26" s="216">
        <v>-0.19999999999999929</v>
      </c>
      <c r="N26" s="47">
        <v>-0.10000000000000053</v>
      </c>
      <c r="R26" s="23"/>
      <c r="S26" s="23"/>
      <c r="T26" s="23"/>
      <c r="U26" s="23"/>
      <c r="V26" s="23"/>
    </row>
    <row r="27" spans="2:22" ht="16.5" x14ac:dyDescent="0.35">
      <c r="B27" s="38"/>
      <c r="C27" s="39" t="s">
        <v>49</v>
      </c>
      <c r="D27" s="39"/>
      <c r="E27" s="40"/>
      <c r="F27" s="41" t="s">
        <v>28</v>
      </c>
      <c r="G27" s="45">
        <v>1.2588672831423224</v>
      </c>
      <c r="H27" s="216">
        <v>-3.9330034586119353</v>
      </c>
      <c r="I27" s="216">
        <v>6.5848099832719384</v>
      </c>
      <c r="J27" s="216">
        <v>3.6883208417345372</v>
      </c>
      <c r="K27" s="46">
        <v>2.6009135535615542</v>
      </c>
      <c r="L27" s="216">
        <v>2.3000000000000003</v>
      </c>
      <c r="M27" s="216">
        <v>-0.40000000000000036</v>
      </c>
      <c r="N27" s="47">
        <v>0.60000000000000009</v>
      </c>
      <c r="R27" s="23"/>
      <c r="S27" s="23"/>
      <c r="T27" s="23"/>
      <c r="U27" s="23"/>
      <c r="V27" s="23"/>
    </row>
    <row r="28" spans="2:22" ht="16.5" x14ac:dyDescent="0.35">
      <c r="B28" s="38"/>
      <c r="C28" s="39" t="s">
        <v>50</v>
      </c>
      <c r="D28" s="39"/>
      <c r="E28" s="40"/>
      <c r="F28" s="41" t="s">
        <v>28</v>
      </c>
      <c r="G28" s="45">
        <v>3.8611403440851575</v>
      </c>
      <c r="H28" s="216">
        <v>-1.6650190453545548</v>
      </c>
      <c r="I28" s="216">
        <v>7.360120370285955</v>
      </c>
      <c r="J28" s="216">
        <v>5.5769233114248351</v>
      </c>
      <c r="K28" s="46">
        <v>4.5715667647992575</v>
      </c>
      <c r="L28" s="216">
        <v>3.5</v>
      </c>
      <c r="M28" s="216">
        <v>0.8</v>
      </c>
      <c r="N28" s="47">
        <v>0.9</v>
      </c>
      <c r="R28" s="23"/>
      <c r="S28" s="23"/>
      <c r="T28" s="23"/>
      <c r="U28" s="23"/>
      <c r="V28" s="23"/>
    </row>
    <row r="29" spans="2:22" x14ac:dyDescent="0.35">
      <c r="B29" s="38"/>
      <c r="C29" s="59" t="s">
        <v>51</v>
      </c>
      <c r="D29" s="59"/>
      <c r="E29" s="60"/>
      <c r="F29" s="61" t="s">
        <v>45</v>
      </c>
      <c r="G29" s="45">
        <v>6.6022195831199753</v>
      </c>
      <c r="H29" s="216">
        <v>1.6455428970297419</v>
      </c>
      <c r="I29" s="216">
        <v>5.2584772256600161</v>
      </c>
      <c r="J29" s="216">
        <v>5.0173668910444178</v>
      </c>
      <c r="K29" s="46">
        <v>4.4729925187507291</v>
      </c>
      <c r="L29" s="216">
        <v>0.90000000000000013</v>
      </c>
      <c r="M29" s="216">
        <v>-0.40000000000000036</v>
      </c>
      <c r="N29" s="47">
        <v>0.70000000000000018</v>
      </c>
      <c r="R29" s="23"/>
      <c r="S29" s="23"/>
      <c r="T29" s="23"/>
      <c r="U29" s="23"/>
      <c r="V29" s="23"/>
    </row>
    <row r="30" spans="2:22" ht="16.5" x14ac:dyDescent="0.35">
      <c r="B30" s="38"/>
      <c r="C30" s="39" t="s">
        <v>52</v>
      </c>
      <c r="D30" s="39"/>
      <c r="E30" s="40"/>
      <c r="F30" s="41" t="s">
        <v>28</v>
      </c>
      <c r="G30" s="45">
        <v>7.823297137216187</v>
      </c>
      <c r="H30" s="216">
        <v>2.968144520304989</v>
      </c>
      <c r="I30" s="216">
        <v>4.8381223108387132</v>
      </c>
      <c r="J30" s="216">
        <v>4.9433287337005112</v>
      </c>
      <c r="K30" s="46">
        <v>4.3811458522326205</v>
      </c>
      <c r="L30" s="216">
        <v>1.7</v>
      </c>
      <c r="M30" s="216">
        <v>-0.10000000000000053</v>
      </c>
      <c r="N30" s="47">
        <v>0.70000000000000018</v>
      </c>
      <c r="R30" s="23"/>
      <c r="S30" s="23"/>
      <c r="T30" s="23"/>
      <c r="U30" s="23"/>
      <c r="V30" s="23"/>
    </row>
    <row r="31" spans="2:22" ht="16.5" x14ac:dyDescent="0.35">
      <c r="B31" s="38"/>
      <c r="C31" s="39" t="s">
        <v>53</v>
      </c>
      <c r="D31" s="39"/>
      <c r="E31" s="40"/>
      <c r="F31" s="41" t="s">
        <v>28</v>
      </c>
      <c r="G31" s="45">
        <v>5.0092261328945114</v>
      </c>
      <c r="H31" s="216">
        <v>0.96598446760771139</v>
      </c>
      <c r="I31" s="216">
        <v>4.1195054748206275</v>
      </c>
      <c r="J31" s="216">
        <v>3.1061668360906793</v>
      </c>
      <c r="K31" s="46">
        <v>2.3571399282185723</v>
      </c>
      <c r="L31" s="216">
        <v>1.5659844676077115</v>
      </c>
      <c r="M31" s="216">
        <v>0.11950547482062746</v>
      </c>
      <c r="N31" s="47">
        <v>0.40616683609067916</v>
      </c>
      <c r="R31" s="23"/>
      <c r="S31" s="23"/>
      <c r="T31" s="23"/>
      <c r="U31" s="23"/>
      <c r="V31" s="23"/>
    </row>
    <row r="32" spans="2:22" ht="4" customHeight="1" x14ac:dyDescent="0.35">
      <c r="B32" s="38"/>
      <c r="C32" s="39"/>
      <c r="D32" s="39"/>
      <c r="E32" s="40"/>
      <c r="F32" s="40"/>
      <c r="G32" s="54"/>
      <c r="H32" s="219"/>
      <c r="I32" s="219"/>
      <c r="J32" s="219"/>
      <c r="K32" s="41"/>
      <c r="L32" s="216"/>
      <c r="M32" s="216"/>
      <c r="N32" s="47"/>
      <c r="R32" s="23"/>
      <c r="S32" s="23"/>
      <c r="T32" s="23"/>
      <c r="U32" s="23"/>
      <c r="V32" s="23"/>
    </row>
    <row r="33" spans="2:22" ht="15" thickBot="1" x14ac:dyDescent="0.4">
      <c r="B33" s="30" t="s">
        <v>24</v>
      </c>
      <c r="C33" s="31"/>
      <c r="D33" s="31"/>
      <c r="E33" s="32"/>
      <c r="F33" s="32"/>
      <c r="G33" s="55"/>
      <c r="H33" s="56"/>
      <c r="I33" s="56"/>
      <c r="J33" s="56"/>
      <c r="K33" s="33"/>
      <c r="L33" s="49"/>
      <c r="M33" s="49"/>
      <c r="N33" s="51"/>
      <c r="R33" s="23"/>
      <c r="S33" s="23"/>
      <c r="T33" s="23"/>
      <c r="U33" s="23"/>
      <c r="V33" s="23"/>
    </row>
    <row r="34" spans="2:22" x14ac:dyDescent="0.35">
      <c r="B34" s="38"/>
      <c r="C34" s="39" t="s">
        <v>54</v>
      </c>
      <c r="D34" s="39"/>
      <c r="E34" s="40"/>
      <c r="F34" s="41" t="s">
        <v>55</v>
      </c>
      <c r="G34" s="45">
        <v>1.7634720765663019</v>
      </c>
      <c r="H34" s="216">
        <v>-0.5293048746209621</v>
      </c>
      <c r="I34" s="216">
        <v>2.3801432240106806</v>
      </c>
      <c r="J34" s="216">
        <v>2.9228496694512671</v>
      </c>
      <c r="K34" s="46">
        <v>2.518859757729814</v>
      </c>
      <c r="L34" s="215">
        <v>0</v>
      </c>
      <c r="M34" s="215">
        <v>0.79999999999999982</v>
      </c>
      <c r="N34" s="44">
        <v>0.29999999999999982</v>
      </c>
      <c r="R34" s="23"/>
      <c r="S34" s="23"/>
      <c r="T34" s="23"/>
      <c r="U34" s="23"/>
      <c r="V34" s="23"/>
    </row>
    <row r="35" spans="2:22" ht="16.5" x14ac:dyDescent="0.35">
      <c r="B35" s="38"/>
      <c r="C35" s="39" t="s">
        <v>56</v>
      </c>
      <c r="D35" s="39"/>
      <c r="E35" s="40"/>
      <c r="F35" s="41" t="s">
        <v>57</v>
      </c>
      <c r="G35" s="45">
        <v>10.211345940614294</v>
      </c>
      <c r="H35" s="216">
        <v>10.871681621610611</v>
      </c>
      <c r="I35" s="216">
        <v>10.128406211628777</v>
      </c>
      <c r="J35" s="216">
        <v>10.12966517553358</v>
      </c>
      <c r="K35" s="46">
        <v>10.135328861767928</v>
      </c>
      <c r="L35" s="215">
        <v>-9.9999999999999645E-2</v>
      </c>
      <c r="M35" s="215">
        <v>-0.80000000000000071</v>
      </c>
      <c r="N35" s="44">
        <v>-0.5</v>
      </c>
      <c r="R35" s="23"/>
      <c r="S35" s="23"/>
      <c r="T35" s="23"/>
      <c r="U35" s="23"/>
      <c r="V35" s="23"/>
    </row>
    <row r="36" spans="2:22" ht="4" customHeight="1" x14ac:dyDescent="0.35">
      <c r="B36" s="38"/>
      <c r="C36" s="39"/>
      <c r="D36" s="39"/>
      <c r="E36" s="40"/>
      <c r="F36" s="40"/>
      <c r="G36" s="54"/>
      <c r="H36" s="219"/>
      <c r="I36" s="219"/>
      <c r="J36" s="219"/>
      <c r="K36" s="41"/>
      <c r="L36" s="216"/>
      <c r="M36" s="216"/>
      <c r="N36" s="47"/>
      <c r="R36" s="23"/>
      <c r="S36" s="23"/>
      <c r="T36" s="23"/>
      <c r="U36" s="23"/>
      <c r="V36" s="23"/>
    </row>
    <row r="37" spans="2:22" s="9" customFormat="1" ht="18" customHeight="1" thickBot="1" x14ac:dyDescent="0.4">
      <c r="B37" s="30" t="s">
        <v>25</v>
      </c>
      <c r="C37" s="31"/>
      <c r="D37" s="31"/>
      <c r="E37" s="32"/>
      <c r="F37" s="32"/>
      <c r="G37" s="55"/>
      <c r="H37" s="56"/>
      <c r="I37" s="56"/>
      <c r="J37" s="56"/>
      <c r="K37" s="33"/>
      <c r="L37" s="49"/>
      <c r="M37" s="49"/>
      <c r="N37" s="51"/>
      <c r="O37"/>
      <c r="P37"/>
      <c r="Q37"/>
      <c r="R37" s="23"/>
      <c r="S37" s="23"/>
      <c r="T37" s="23"/>
      <c r="U37" s="23"/>
      <c r="V37" s="23"/>
    </row>
    <row r="38" spans="2:22" s="9" customFormat="1" x14ac:dyDescent="0.35">
      <c r="B38" s="62"/>
      <c r="C38" s="63" t="s">
        <v>58</v>
      </c>
      <c r="D38" s="63"/>
      <c r="E38" s="64"/>
      <c r="F38" s="65" t="s">
        <v>59</v>
      </c>
      <c r="G38" s="45">
        <v>41.391943468023292</v>
      </c>
      <c r="H38" s="216">
        <v>42.037739139836816</v>
      </c>
      <c r="I38" s="216">
        <v>41.858716470456429</v>
      </c>
      <c r="J38" s="216">
        <v>41.820605400556225</v>
      </c>
      <c r="K38" s="46">
        <v>42.289359165639887</v>
      </c>
      <c r="L38" s="215">
        <v>-1.4742017261834022</v>
      </c>
      <c r="M38" s="215">
        <v>-1.6446494443738544</v>
      </c>
      <c r="N38" s="44">
        <v>-1.7664137669185962</v>
      </c>
      <c r="O38" s="18"/>
      <c r="P38" s="18"/>
      <c r="Q38" s="23"/>
      <c r="R38" s="23"/>
      <c r="S38" s="23"/>
      <c r="T38" s="23"/>
      <c r="U38" s="23"/>
      <c r="V38" s="23"/>
    </row>
    <row r="39" spans="2:22" s="9" customFormat="1" x14ac:dyDescent="0.35">
      <c r="B39" s="62"/>
      <c r="C39" s="63" t="s">
        <v>60</v>
      </c>
      <c r="D39" s="63"/>
      <c r="E39" s="64"/>
      <c r="F39" s="65" t="s">
        <v>59</v>
      </c>
      <c r="G39" s="45">
        <v>42.743682249701621</v>
      </c>
      <c r="H39" s="216">
        <v>48.627584900047154</v>
      </c>
      <c r="I39" s="216">
        <v>47.548000576528246</v>
      </c>
      <c r="J39" s="216">
        <v>46.136711975373458</v>
      </c>
      <c r="K39" s="46">
        <v>46.565807874428188</v>
      </c>
      <c r="L39" s="215">
        <v>-0.90954260066391157</v>
      </c>
      <c r="M39" s="215">
        <v>-1.7030088043770775</v>
      </c>
      <c r="N39" s="44">
        <v>-1.9659044099824001</v>
      </c>
      <c r="O39" s="18"/>
      <c r="P39" s="18"/>
      <c r="Q39" s="23"/>
      <c r="R39" s="23"/>
      <c r="S39" s="23"/>
      <c r="T39" s="23"/>
      <c r="U39" s="23"/>
      <c r="V39" s="23"/>
    </row>
    <row r="40" spans="2:22" s="9" customFormat="1" ht="16.5" x14ac:dyDescent="0.35">
      <c r="B40" s="62"/>
      <c r="C40" s="63" t="s">
        <v>61</v>
      </c>
      <c r="D40" s="63"/>
      <c r="E40" s="64"/>
      <c r="F40" s="65" t="s">
        <v>59</v>
      </c>
      <c r="G40" s="45">
        <v>-1.3517387816783271</v>
      </c>
      <c r="H40" s="216">
        <v>-6.5898457602103484</v>
      </c>
      <c r="I40" s="216">
        <v>-5.6892841060718169</v>
      </c>
      <c r="J40" s="216">
        <v>-4.3161065748172289</v>
      </c>
      <c r="K40" s="46">
        <v>-4.2764487087883083</v>
      </c>
      <c r="L40" s="215">
        <v>-0.56465912551950836</v>
      </c>
      <c r="M40" s="215">
        <v>5.8359360003223948E-2</v>
      </c>
      <c r="N40" s="44">
        <v>0.19949064306380659</v>
      </c>
      <c r="O40" s="18"/>
      <c r="P40" s="18"/>
      <c r="Q40" s="23"/>
      <c r="R40" s="23"/>
      <c r="S40" s="23"/>
      <c r="T40" s="23"/>
      <c r="U40" s="23"/>
      <c r="V40" s="23"/>
    </row>
    <row r="41" spans="2:22" s="9" customFormat="1" x14ac:dyDescent="0.35">
      <c r="B41" s="62"/>
      <c r="C41" s="63" t="s">
        <v>62</v>
      </c>
      <c r="D41" s="63"/>
      <c r="E41" s="64"/>
      <c r="F41" s="66" t="s">
        <v>63</v>
      </c>
      <c r="G41" s="45">
        <v>0.4167497509470286</v>
      </c>
      <c r="H41" s="216">
        <v>-1.5560468996591883</v>
      </c>
      <c r="I41" s="216">
        <v>-0.83265482085487186</v>
      </c>
      <c r="J41" s="216">
        <v>-1.2633691779700307E-2</v>
      </c>
      <c r="K41" s="46">
        <v>0.28752677235603485</v>
      </c>
      <c r="L41" s="215">
        <v>0.53490352214177062</v>
      </c>
      <c r="M41" s="215">
        <v>0.61789969862793548</v>
      </c>
      <c r="N41" s="44">
        <v>0.75459767326342231</v>
      </c>
      <c r="O41" s="18"/>
      <c r="P41" s="18"/>
      <c r="Q41" s="23"/>
      <c r="R41" s="23"/>
      <c r="S41" s="23"/>
      <c r="T41" s="23"/>
      <c r="U41" s="23"/>
      <c r="V41" s="23"/>
    </row>
    <row r="42" spans="2:22" s="9" customFormat="1" x14ac:dyDescent="0.35">
      <c r="B42" s="62"/>
      <c r="C42" s="63" t="s">
        <v>64</v>
      </c>
      <c r="D42" s="63"/>
      <c r="E42" s="64"/>
      <c r="F42" s="66" t="s">
        <v>63</v>
      </c>
      <c r="G42" s="45">
        <v>-1.7684885326253637</v>
      </c>
      <c r="H42" s="216">
        <v>-5.1235127357600057</v>
      </c>
      <c r="I42" s="216">
        <v>-4.9535337697791864</v>
      </c>
      <c r="J42" s="216">
        <v>-4.3034728830375206</v>
      </c>
      <c r="K42" s="46">
        <v>-4.5639754811443494</v>
      </c>
      <c r="L42" s="215">
        <v>-2.0123873225028039</v>
      </c>
      <c r="M42" s="215">
        <v>-0.64699745664949848</v>
      </c>
      <c r="N42" s="44">
        <v>-0.55510703019961483</v>
      </c>
      <c r="O42" s="18"/>
      <c r="P42" s="18"/>
      <c r="Q42" s="23"/>
      <c r="R42" s="23"/>
      <c r="S42" s="23"/>
      <c r="T42" s="23"/>
      <c r="U42" s="23"/>
      <c r="V42" s="23"/>
    </row>
    <row r="43" spans="2:22" s="9" customFormat="1" x14ac:dyDescent="0.35">
      <c r="B43" s="62"/>
      <c r="C43" s="63" t="s">
        <v>65</v>
      </c>
      <c r="D43" s="63"/>
      <c r="E43" s="64"/>
      <c r="F43" s="66" t="s">
        <v>63</v>
      </c>
      <c r="G43" s="45">
        <v>-0.51377687687076912</v>
      </c>
      <c r="H43" s="216">
        <v>-3.8294445600410478</v>
      </c>
      <c r="I43" s="216">
        <v>-3.6633823987044223</v>
      </c>
      <c r="J43" s="216">
        <v>-3.1335158864201373</v>
      </c>
      <c r="K43" s="46">
        <v>-3.4130953531196884</v>
      </c>
      <c r="L43" s="215">
        <v>-1.1154366800963764</v>
      </c>
      <c r="M43" s="215">
        <v>-0.58690219865455751</v>
      </c>
      <c r="N43" s="44">
        <v>-0.58385818900721898</v>
      </c>
      <c r="O43" s="18"/>
      <c r="P43" s="18"/>
      <c r="Q43" s="23"/>
      <c r="R43" s="23"/>
      <c r="S43" s="23"/>
      <c r="T43" s="23"/>
      <c r="U43" s="23"/>
      <c r="V43" s="23"/>
    </row>
    <row r="44" spans="2:22" s="9" customFormat="1" ht="16.5" x14ac:dyDescent="0.35">
      <c r="B44" s="62"/>
      <c r="C44" s="63" t="s">
        <v>66</v>
      </c>
      <c r="D44" s="63"/>
      <c r="E44" s="64"/>
      <c r="F44" s="66" t="s">
        <v>67</v>
      </c>
      <c r="G44" s="45">
        <v>-0.38761407624720889</v>
      </c>
      <c r="H44" s="216">
        <v>-3.3156676831702789</v>
      </c>
      <c r="I44" s="216">
        <v>0.16606216133662555</v>
      </c>
      <c r="J44" s="216">
        <v>0.52986651228428494</v>
      </c>
      <c r="K44" s="46">
        <v>-0.27957946669955103</v>
      </c>
      <c r="L44" s="215">
        <v>-1.0675229226936542</v>
      </c>
      <c r="M44" s="215">
        <v>0.52853448144181892</v>
      </c>
      <c r="N44" s="44">
        <v>3.0440096473385303E-3</v>
      </c>
      <c r="O44" s="18"/>
      <c r="P44" s="18"/>
      <c r="Q44" s="23"/>
      <c r="R44" s="23"/>
      <c r="S44" s="23"/>
      <c r="T44" s="23"/>
      <c r="U44" s="23"/>
      <c r="V44" s="23"/>
    </row>
    <row r="45" spans="2:22" s="9" customFormat="1" x14ac:dyDescent="0.35">
      <c r="B45" s="62"/>
      <c r="C45" s="63" t="s">
        <v>68</v>
      </c>
      <c r="D45" s="63"/>
      <c r="E45" s="64"/>
      <c r="F45" s="65" t="s">
        <v>59</v>
      </c>
      <c r="G45" s="45">
        <v>48.457800276667037</v>
      </c>
      <c r="H45" s="216">
        <v>60.863292388109699</v>
      </c>
      <c r="I45" s="216">
        <v>61.153334391031777</v>
      </c>
      <c r="J45" s="216">
        <v>61.158277901997884</v>
      </c>
      <c r="K45" s="46">
        <v>61.082835356408125</v>
      </c>
      <c r="L45" s="215">
        <v>-1.739958875960042</v>
      </c>
      <c r="M45" s="215">
        <v>-2.8094567945966631</v>
      </c>
      <c r="N45" s="44">
        <v>-3.0746040977986624</v>
      </c>
      <c r="O45" s="18"/>
      <c r="P45" s="18"/>
      <c r="Q45" s="23"/>
      <c r="R45" s="23"/>
      <c r="S45" s="23"/>
      <c r="T45" s="23"/>
      <c r="U45" s="23"/>
      <c r="V45" s="23"/>
    </row>
    <row r="46" spans="2:22" s="9" customFormat="1" ht="4" customHeight="1" x14ac:dyDescent="0.35">
      <c r="B46" s="38"/>
      <c r="C46" s="39"/>
      <c r="D46" s="39"/>
      <c r="E46" s="40"/>
      <c r="F46" s="40"/>
      <c r="G46" s="54"/>
      <c r="H46" s="219"/>
      <c r="I46" s="219"/>
      <c r="J46" s="219"/>
      <c r="K46" s="41"/>
      <c r="L46" s="216"/>
      <c r="M46" s="216"/>
      <c r="N46" s="47"/>
      <c r="O46" s="24"/>
      <c r="P46" s="24"/>
      <c r="Q46" s="23"/>
      <c r="R46" s="23"/>
      <c r="S46" s="23"/>
      <c r="T46" s="23"/>
      <c r="U46" s="23"/>
      <c r="V46" s="23"/>
    </row>
    <row r="47" spans="2:22" ht="15" thickBot="1" x14ac:dyDescent="0.4">
      <c r="B47" s="30" t="s">
        <v>26</v>
      </c>
      <c r="C47" s="31"/>
      <c r="D47" s="31"/>
      <c r="E47" s="32"/>
      <c r="F47" s="32"/>
      <c r="G47" s="55"/>
      <c r="H47" s="56"/>
      <c r="I47" s="56"/>
      <c r="J47" s="56"/>
      <c r="K47" s="33"/>
      <c r="L47" s="49"/>
      <c r="M47" s="49"/>
      <c r="N47" s="51"/>
      <c r="O47" s="24"/>
      <c r="P47" s="24"/>
      <c r="Q47" s="23"/>
      <c r="R47" s="23"/>
      <c r="S47" s="23"/>
      <c r="T47" s="23"/>
      <c r="U47" s="23"/>
      <c r="V47" s="23"/>
    </row>
    <row r="48" spans="2:22" x14ac:dyDescent="0.35">
      <c r="B48" s="38"/>
      <c r="C48" s="39" t="s">
        <v>69</v>
      </c>
      <c r="D48" s="39"/>
      <c r="E48" s="40"/>
      <c r="F48" s="41" t="s">
        <v>59</v>
      </c>
      <c r="G48" s="45">
        <v>-1</v>
      </c>
      <c r="H48" s="216">
        <v>-1.1000000000000001</v>
      </c>
      <c r="I48" s="216">
        <v>-0.5</v>
      </c>
      <c r="J48" s="216">
        <v>-0.1</v>
      </c>
      <c r="K48" s="46">
        <v>-0.7</v>
      </c>
      <c r="L48" s="215">
        <v>2</v>
      </c>
      <c r="M48" s="215">
        <v>3</v>
      </c>
      <c r="N48" s="44">
        <v>3.4</v>
      </c>
      <c r="O48" s="18"/>
      <c r="P48" s="18"/>
      <c r="Q48" s="23"/>
      <c r="R48" s="23"/>
      <c r="S48" s="23"/>
      <c r="T48" s="23"/>
      <c r="U48" s="23"/>
      <c r="V48" s="23"/>
    </row>
    <row r="49" spans="2:22" x14ac:dyDescent="0.35">
      <c r="B49" s="38"/>
      <c r="C49" s="39" t="s">
        <v>70</v>
      </c>
      <c r="D49" s="39"/>
      <c r="E49" s="40"/>
      <c r="F49" s="41" t="s">
        <v>59</v>
      </c>
      <c r="G49" s="45">
        <v>-2.7</v>
      </c>
      <c r="H49" s="216">
        <v>-1.5</v>
      </c>
      <c r="I49" s="216">
        <v>-1.2</v>
      </c>
      <c r="J49" s="216">
        <v>-1.1000000000000001</v>
      </c>
      <c r="K49" s="46">
        <v>-1.5</v>
      </c>
      <c r="L49" s="215">
        <v>2.7</v>
      </c>
      <c r="M49" s="215">
        <v>3.6</v>
      </c>
      <c r="N49" s="44">
        <v>4</v>
      </c>
      <c r="O49" s="18"/>
      <c r="P49" s="18"/>
      <c r="Q49" s="23"/>
      <c r="R49" s="23"/>
      <c r="S49" s="23"/>
      <c r="T49" s="23"/>
      <c r="U49" s="23"/>
      <c r="V49" s="23"/>
    </row>
    <row r="50" spans="2:22" ht="3.75" customHeight="1" x14ac:dyDescent="0.35">
      <c r="B50" s="38"/>
      <c r="C50" s="39"/>
      <c r="D50" s="39"/>
      <c r="E50" s="40"/>
      <c r="F50" s="40"/>
      <c r="G50" s="54"/>
      <c r="H50" s="219"/>
      <c r="I50" s="219"/>
      <c r="J50" s="219"/>
      <c r="K50" s="41"/>
      <c r="L50" s="216"/>
      <c r="M50" s="216"/>
      <c r="N50" s="47"/>
      <c r="O50" s="15"/>
      <c r="P50" s="15"/>
      <c r="Q50" s="15"/>
      <c r="R50" s="15"/>
    </row>
    <row r="51" spans="2:22" ht="15.75" hidden="1" customHeight="1" outlineLevel="1" thickBot="1" x14ac:dyDescent="0.4">
      <c r="B51" s="30" t="s">
        <v>5</v>
      </c>
      <c r="C51" s="31"/>
      <c r="D51" s="31"/>
      <c r="E51" s="32"/>
      <c r="F51" s="32"/>
      <c r="G51" s="55"/>
      <c r="H51" s="56"/>
      <c r="I51" s="56"/>
      <c r="J51" s="56"/>
      <c r="K51" s="33"/>
      <c r="L51" s="49"/>
      <c r="M51" s="49"/>
      <c r="N51" s="51"/>
      <c r="O51" s="15"/>
      <c r="P51" s="15"/>
      <c r="Q51" s="15"/>
      <c r="R51" s="15"/>
    </row>
    <row r="52" spans="2:22" ht="15" hidden="1" customHeight="1" outlineLevel="1" x14ac:dyDescent="0.35">
      <c r="B52" s="38"/>
      <c r="C52" s="39" t="s">
        <v>7</v>
      </c>
      <c r="D52" s="39"/>
      <c r="E52" s="40"/>
      <c r="F52" s="41" t="s">
        <v>11</v>
      </c>
      <c r="G52" s="54"/>
      <c r="H52" s="219"/>
      <c r="I52" s="219"/>
      <c r="J52" s="219"/>
      <c r="K52" s="41"/>
      <c r="L52" s="216"/>
      <c r="M52" s="216"/>
      <c r="N52" s="47"/>
      <c r="O52" s="15"/>
      <c r="P52" s="15"/>
      <c r="Q52" s="15"/>
      <c r="R52" s="15"/>
    </row>
    <row r="53" spans="2:22" ht="15" hidden="1" customHeight="1" outlineLevel="1" x14ac:dyDescent="0.35">
      <c r="B53" s="38"/>
      <c r="C53" s="39" t="s">
        <v>6</v>
      </c>
      <c r="D53" s="39"/>
      <c r="E53" s="40"/>
      <c r="F53" s="65" t="s">
        <v>11</v>
      </c>
      <c r="G53" s="54"/>
      <c r="H53" s="219"/>
      <c r="I53" s="219"/>
      <c r="J53" s="219"/>
      <c r="K53" s="41"/>
      <c r="L53" s="216"/>
      <c r="M53" s="216"/>
      <c r="N53" s="47"/>
      <c r="O53" s="15"/>
      <c r="P53" s="15"/>
      <c r="Q53" s="15"/>
      <c r="R53" s="15"/>
    </row>
    <row r="54" spans="2:22" ht="3.75" hidden="1" customHeight="1" collapsed="1" x14ac:dyDescent="0.35">
      <c r="B54" s="38"/>
      <c r="C54" s="39"/>
      <c r="D54" s="39"/>
      <c r="E54" s="40"/>
      <c r="F54" s="40"/>
      <c r="G54" s="54"/>
      <c r="H54" s="219"/>
      <c r="I54" s="219"/>
      <c r="J54" s="219"/>
      <c r="K54" s="41"/>
      <c r="L54" s="216"/>
      <c r="M54" s="216"/>
      <c r="N54" s="47"/>
      <c r="O54" s="15"/>
      <c r="P54" s="15"/>
      <c r="Q54" s="15"/>
      <c r="R54" s="15"/>
    </row>
    <row r="55" spans="2:22" ht="15" thickBot="1" x14ac:dyDescent="0.4">
      <c r="B55" s="30" t="s">
        <v>179</v>
      </c>
      <c r="C55" s="31"/>
      <c r="D55" s="31"/>
      <c r="E55" s="67"/>
      <c r="F55" s="32"/>
      <c r="G55" s="55"/>
      <c r="H55" s="56"/>
      <c r="I55" s="56"/>
      <c r="J55" s="56"/>
      <c r="K55" s="33"/>
      <c r="L55" s="49"/>
      <c r="M55" s="49"/>
      <c r="N55" s="51"/>
      <c r="O55" s="15"/>
      <c r="P55" s="15"/>
      <c r="Q55" s="15"/>
      <c r="R55" s="15"/>
    </row>
    <row r="56" spans="2:22" x14ac:dyDescent="0.35">
      <c r="B56" s="38"/>
      <c r="C56" s="39" t="s">
        <v>184</v>
      </c>
      <c r="D56" s="39"/>
      <c r="E56" s="40"/>
      <c r="F56" s="41" t="s">
        <v>28</v>
      </c>
      <c r="G56" s="45">
        <v>2.3401177205067114</v>
      </c>
      <c r="H56" s="216">
        <v>-9.9812226906535386</v>
      </c>
      <c r="I56" s="216">
        <v>6.1249522138400891</v>
      </c>
      <c r="J56" s="216">
        <v>5.5445560071216704</v>
      </c>
      <c r="K56" s="46">
        <v>3.8226179710212307</v>
      </c>
      <c r="L56" s="68">
        <v>2.0999999999999996</v>
      </c>
      <c r="M56" s="68">
        <v>0</v>
      </c>
      <c r="N56" s="221">
        <v>1</v>
      </c>
      <c r="O56" s="15"/>
      <c r="P56" s="15"/>
      <c r="Q56" s="15"/>
      <c r="R56" s="15"/>
    </row>
    <row r="57" spans="2:22" ht="15" customHeight="1" x14ac:dyDescent="0.35">
      <c r="B57" s="38"/>
      <c r="C57" s="39" t="s">
        <v>185</v>
      </c>
      <c r="D57" s="39"/>
      <c r="E57" s="40"/>
      <c r="F57" s="41" t="s">
        <v>71</v>
      </c>
      <c r="G57" s="69">
        <v>1.1196297500000001</v>
      </c>
      <c r="H57" s="222">
        <v>1.1384877499999999</v>
      </c>
      <c r="I57" s="222">
        <v>1.1836800000000001</v>
      </c>
      <c r="J57" s="222">
        <v>1.1836800000000001</v>
      </c>
      <c r="K57" s="70">
        <v>1.1836800000000001</v>
      </c>
      <c r="L57" s="216">
        <v>-0.1</v>
      </c>
      <c r="M57" s="216">
        <v>-0.1</v>
      </c>
      <c r="N57" s="47">
        <v>-0.1</v>
      </c>
      <c r="O57" s="15"/>
      <c r="P57" s="15"/>
      <c r="Q57" s="15"/>
      <c r="R57" s="15"/>
    </row>
    <row r="58" spans="2:22" ht="16.5" x14ac:dyDescent="0.35">
      <c r="B58" s="38"/>
      <c r="C58" s="39" t="s">
        <v>175</v>
      </c>
      <c r="D58" s="39"/>
      <c r="E58" s="40"/>
      <c r="F58" s="41" t="s">
        <v>71</v>
      </c>
      <c r="G58" s="45">
        <v>64.031757847997028</v>
      </c>
      <c r="H58" s="216">
        <v>41.564064192649099</v>
      </c>
      <c r="I58" s="216">
        <v>44.035999999999973</v>
      </c>
      <c r="J58" s="216">
        <v>45.650083333333328</v>
      </c>
      <c r="K58" s="46">
        <v>46.941166666666646</v>
      </c>
      <c r="L58" s="216">
        <v>-2.9</v>
      </c>
      <c r="M58" s="216">
        <v>-7.3</v>
      </c>
      <c r="N58" s="47">
        <v>-7.5</v>
      </c>
      <c r="O58" s="15"/>
      <c r="P58" s="15"/>
      <c r="Q58" s="15"/>
      <c r="R58" s="15"/>
    </row>
    <row r="59" spans="2:22" ht="16.5" x14ac:dyDescent="0.35">
      <c r="B59" s="38"/>
      <c r="C59" s="39" t="s">
        <v>176</v>
      </c>
      <c r="D59" s="39"/>
      <c r="E59" s="40"/>
      <c r="F59" s="41" t="s">
        <v>28</v>
      </c>
      <c r="G59" s="45">
        <v>-9.9223036706243022</v>
      </c>
      <c r="H59" s="216">
        <v>-35.0883599177197</v>
      </c>
      <c r="I59" s="216">
        <v>5.947290899882816</v>
      </c>
      <c r="J59" s="216">
        <v>3.6653722711721173</v>
      </c>
      <c r="K59" s="46">
        <v>2.8282168159605021</v>
      </c>
      <c r="L59" s="216">
        <v>-2</v>
      </c>
      <c r="M59" s="216">
        <v>-5</v>
      </c>
      <c r="N59" s="47">
        <v>-0.3</v>
      </c>
      <c r="O59" s="15"/>
      <c r="P59" s="15"/>
      <c r="Q59" s="15"/>
      <c r="R59" s="15"/>
    </row>
    <row r="60" spans="2:22" ht="16.5" x14ac:dyDescent="0.35">
      <c r="B60" s="38"/>
      <c r="C60" s="63" t="s">
        <v>177</v>
      </c>
      <c r="D60" s="63"/>
      <c r="E60" s="64"/>
      <c r="F60" s="65" t="s">
        <v>28</v>
      </c>
      <c r="G60" s="45">
        <v>-4.9643807177037047</v>
      </c>
      <c r="H60" s="216">
        <v>-36.163561393248642</v>
      </c>
      <c r="I60" s="216">
        <v>1.9022817274964865</v>
      </c>
      <c r="J60" s="216">
        <v>3.6653722711721173</v>
      </c>
      <c r="K60" s="46">
        <v>2.8282168159605021</v>
      </c>
      <c r="L60" s="223">
        <v>-1.8</v>
      </c>
      <c r="M60" s="223">
        <v>-4.8</v>
      </c>
      <c r="N60" s="47">
        <v>-0.3</v>
      </c>
      <c r="O60" s="15"/>
      <c r="P60" s="15"/>
      <c r="Q60" s="15"/>
      <c r="R60" s="15"/>
    </row>
    <row r="61" spans="2:22" s="20" customFormat="1" x14ac:dyDescent="0.35">
      <c r="B61" s="38"/>
      <c r="C61" s="39" t="s">
        <v>183</v>
      </c>
      <c r="D61" s="39"/>
      <c r="E61" s="40"/>
      <c r="F61" s="41" t="s">
        <v>28</v>
      </c>
      <c r="G61" s="45">
        <v>-3.6593664278112614</v>
      </c>
      <c r="H61" s="216">
        <v>2.5477029368055071</v>
      </c>
      <c r="I61" s="216">
        <v>8.3948716300639159</v>
      </c>
      <c r="J61" s="216">
        <v>0.43975136660516778</v>
      </c>
      <c r="K61" s="46">
        <v>1.6308167399279316</v>
      </c>
      <c r="L61" s="216">
        <v>1.0417511786173117</v>
      </c>
      <c r="M61" s="216">
        <v>2.5969758418305178</v>
      </c>
      <c r="N61" s="47">
        <v>-2.2799387326034593</v>
      </c>
      <c r="O61" s="19"/>
      <c r="P61" s="19"/>
      <c r="Q61" s="19"/>
      <c r="R61" s="19"/>
    </row>
    <row r="62" spans="2:22" ht="16.5" x14ac:dyDescent="0.35">
      <c r="B62" s="38"/>
      <c r="C62" s="39" t="s">
        <v>72</v>
      </c>
      <c r="D62" s="39"/>
      <c r="E62" s="40"/>
      <c r="F62" s="41" t="s">
        <v>14</v>
      </c>
      <c r="G62" s="45">
        <v>-0.35631934553384781</v>
      </c>
      <c r="H62" s="216">
        <v>-0.42438060790300369</v>
      </c>
      <c r="I62" s="216">
        <v>-0.54333335161209106</v>
      </c>
      <c r="J62" s="216">
        <v>-0.54458332061767578</v>
      </c>
      <c r="K62" s="46">
        <v>-0.4999999925494194</v>
      </c>
      <c r="L62" s="216">
        <v>0</v>
      </c>
      <c r="M62" s="216">
        <v>0</v>
      </c>
      <c r="N62" s="47">
        <v>0</v>
      </c>
      <c r="O62" s="15"/>
      <c r="P62" s="15"/>
      <c r="Q62" s="15"/>
      <c r="R62" s="15"/>
    </row>
    <row r="63" spans="2:22" ht="15" thickBot="1" x14ac:dyDescent="0.4">
      <c r="B63" s="71"/>
      <c r="C63" s="72" t="s">
        <v>73</v>
      </c>
      <c r="D63" s="72"/>
      <c r="E63" s="73"/>
      <c r="F63" s="74" t="s">
        <v>4</v>
      </c>
      <c r="G63" s="224">
        <v>0.24630435497965664</v>
      </c>
      <c r="H63" s="225">
        <v>-2.4893595837056651E-2</v>
      </c>
      <c r="I63" s="225">
        <v>-0.34319332242012024</v>
      </c>
      <c r="J63" s="225">
        <v>-0.26321833953261375</v>
      </c>
      <c r="K63" s="226">
        <v>-0.17838499695062637</v>
      </c>
      <c r="L63" s="225">
        <v>0</v>
      </c>
      <c r="M63" s="225">
        <v>-9.9999999999999978E-2</v>
      </c>
      <c r="N63" s="227">
        <v>-0.19999999999999998</v>
      </c>
      <c r="O63" s="15"/>
      <c r="P63" s="15"/>
      <c r="Q63" s="15"/>
      <c r="R63" s="15"/>
    </row>
    <row r="64" spans="2:22" ht="15.75" customHeight="1" x14ac:dyDescent="0.35">
      <c r="B64" s="75" t="s">
        <v>187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</row>
    <row r="65" spans="2:14" s="9" customFormat="1" ht="15.75" customHeight="1" x14ac:dyDescent="0.35">
      <c r="B65" s="75" t="s">
        <v>180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</row>
    <row r="66" spans="2:14" ht="15.75" customHeight="1" x14ac:dyDescent="0.35">
      <c r="B66" s="75" t="s">
        <v>189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</row>
    <row r="67" spans="2:14" ht="15.75" customHeight="1" x14ac:dyDescent="0.35">
      <c r="B67" s="75" t="s">
        <v>190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2:14" ht="15.75" customHeight="1" x14ac:dyDescent="0.35">
      <c r="B68" s="75" t="s">
        <v>191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  <row r="69" spans="2:14" x14ac:dyDescent="0.35">
      <c r="B69" s="75" t="s">
        <v>192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</row>
    <row r="70" spans="2:14" x14ac:dyDescent="0.35">
      <c r="B70" s="75" t="s">
        <v>193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</row>
    <row r="71" spans="2:14" x14ac:dyDescent="0.35">
      <c r="B71" s="75" t="s">
        <v>194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</row>
    <row r="72" spans="2:14" x14ac:dyDescent="0.35">
      <c r="B72" s="75" t="s">
        <v>195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</row>
    <row r="73" spans="2:14" s="9" customFormat="1" x14ac:dyDescent="0.35">
      <c r="B73" s="75"/>
      <c r="C73" s="75" t="s">
        <v>196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</row>
    <row r="74" spans="2:14" s="9" customFormat="1" x14ac:dyDescent="0.35">
      <c r="B74" s="76" t="s">
        <v>197</v>
      </c>
      <c r="C74" s="76"/>
      <c r="D74" s="76"/>
      <c r="E74" s="76"/>
      <c r="F74" s="75"/>
      <c r="G74" s="75"/>
      <c r="H74" s="75"/>
      <c r="I74" s="75"/>
      <c r="J74" s="75"/>
      <c r="K74" s="75"/>
      <c r="L74" s="75"/>
      <c r="M74" s="75"/>
      <c r="N74" s="75"/>
    </row>
    <row r="75" spans="2:14" s="9" customFormat="1" x14ac:dyDescent="0.35">
      <c r="B75" s="76" t="s">
        <v>198</v>
      </c>
      <c r="C75" s="76"/>
      <c r="D75" s="77"/>
      <c r="E75" s="76"/>
      <c r="F75" s="76"/>
      <c r="G75" s="75"/>
      <c r="H75" s="75"/>
      <c r="I75" s="75"/>
      <c r="J75" s="75"/>
      <c r="K75" s="75"/>
      <c r="L75" s="75"/>
      <c r="M75" s="75"/>
      <c r="N75" s="75"/>
    </row>
    <row r="76" spans="2:14" s="9" customFormat="1" x14ac:dyDescent="0.35">
      <c r="B76" s="76" t="s">
        <v>199</v>
      </c>
      <c r="C76" s="76"/>
      <c r="D76" s="76"/>
      <c r="E76" s="76"/>
      <c r="F76" s="76"/>
      <c r="G76" s="75"/>
      <c r="H76" s="75"/>
      <c r="I76" s="75"/>
      <c r="J76" s="75"/>
      <c r="K76" s="75"/>
      <c r="L76" s="75"/>
      <c r="M76" s="75"/>
      <c r="N76" s="75"/>
    </row>
    <row r="77" spans="2:14" s="9" customFormat="1" x14ac:dyDescent="0.35">
      <c r="B77" s="75" t="s">
        <v>200</v>
      </c>
      <c r="C77" s="75"/>
      <c r="D77" s="75"/>
      <c r="E77" s="75"/>
      <c r="F77" s="76"/>
      <c r="G77" s="75"/>
      <c r="H77" s="75"/>
      <c r="I77" s="75"/>
      <c r="J77" s="75"/>
      <c r="K77" s="75"/>
      <c r="L77" s="75"/>
      <c r="M77" s="75"/>
      <c r="N77" s="75"/>
    </row>
    <row r="78" spans="2:14" s="9" customFormat="1" x14ac:dyDescent="0.35">
      <c r="B78" s="75" t="s">
        <v>201</v>
      </c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</row>
    <row r="79" spans="2:14" x14ac:dyDescent="0.35">
      <c r="H79" s="2"/>
      <c r="I79" s="2"/>
      <c r="J79" s="2"/>
      <c r="K79" s="2"/>
      <c r="L79" s="2"/>
      <c r="M79" s="2"/>
    </row>
    <row r="80" spans="2:14" s="9" customFormat="1" x14ac:dyDescent="0.35">
      <c r="B80" s="2"/>
      <c r="F80" s="11"/>
      <c r="G80" s="11"/>
      <c r="H80" s="11"/>
      <c r="I80" s="11"/>
      <c r="J80" s="11"/>
      <c r="K80" s="11"/>
      <c r="L80" s="11"/>
      <c r="M80" s="11"/>
      <c r="N80" s="14"/>
    </row>
    <row r="81" spans="3:13" s="11" customFormat="1" ht="15.5" x14ac:dyDescent="0.3">
      <c r="C81" s="16"/>
      <c r="D81" s="17"/>
    </row>
    <row r="82" spans="3:13" s="11" customFormat="1" ht="14" x14ac:dyDescent="0.3"/>
    <row r="83" spans="3:13" x14ac:dyDescent="0.35">
      <c r="E83" s="14"/>
      <c r="F83" s="14"/>
      <c r="G83" s="14"/>
      <c r="H83" s="14"/>
      <c r="I83" s="14"/>
      <c r="J83" s="14"/>
      <c r="K83" s="14"/>
      <c r="L83" s="14"/>
      <c r="M83" s="14"/>
    </row>
  </sheetData>
  <mergeCells count="5">
    <mergeCell ref="B3:E4"/>
    <mergeCell ref="F3:F4"/>
    <mergeCell ref="H3:K3"/>
    <mergeCell ref="B2:N2"/>
    <mergeCell ref="L3:N3"/>
  </mergeCells>
  <pageMargins left="0.7" right="0.7" top="0.75" bottom="0.75" header="0.3" footer="0.3"/>
  <pageSetup paperSize="9" scale="5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AB76"/>
  <sheetViews>
    <sheetView topLeftCell="G13" zoomScale="60" zoomScaleNormal="60" workbookViewId="0">
      <selection activeCell="O21" sqref="O21"/>
    </sheetView>
  </sheetViews>
  <sheetFormatPr defaultColWidth="9.1796875" defaultRowHeight="14" x14ac:dyDescent="0.3"/>
  <cols>
    <col min="1" max="5" width="3.1796875" style="3" customWidth="1"/>
    <col min="6" max="6" width="29.81640625" style="3" customWidth="1"/>
    <col min="7" max="7" width="22" style="3" customWidth="1"/>
    <col min="8" max="8" width="10" style="3" customWidth="1"/>
    <col min="9" max="16" width="9.1796875" style="3" customWidth="1"/>
    <col min="17" max="19" width="9.1796875" style="3"/>
    <col min="20" max="28" width="9.1796875" style="3" customWidth="1"/>
    <col min="29" max="16384" width="9.1796875" style="3"/>
  </cols>
  <sheetData>
    <row r="1" spans="2:28" ht="22.5" customHeight="1" thickBot="1" x14ac:dyDescent="0.45">
      <c r="B1" s="129" t="s">
        <v>74</v>
      </c>
    </row>
    <row r="2" spans="2:28" ht="30" customHeight="1" x14ac:dyDescent="0.3">
      <c r="B2" s="78" t="str">
        <f>"Medium-Term Forecast "&amp;Summary!H3&amp;" - GDP components [level]"</f>
        <v>Medium-Term Forecast MTF-2020Q4 - GDP components [level]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</row>
    <row r="3" spans="2:28" x14ac:dyDescent="0.3">
      <c r="B3" s="287" t="s">
        <v>19</v>
      </c>
      <c r="C3" s="288"/>
      <c r="D3" s="288"/>
      <c r="E3" s="288"/>
      <c r="F3" s="289"/>
      <c r="G3" s="299" t="s">
        <v>18</v>
      </c>
      <c r="H3" s="81" t="s">
        <v>17</v>
      </c>
      <c r="I3" s="282">
        <v>2020</v>
      </c>
      <c r="J3" s="282">
        <v>2021</v>
      </c>
      <c r="K3" s="282">
        <v>2022</v>
      </c>
      <c r="L3" s="304">
        <v>2023</v>
      </c>
      <c r="M3" s="302">
        <v>2020</v>
      </c>
      <c r="N3" s="300"/>
      <c r="O3" s="300"/>
      <c r="P3" s="303"/>
      <c r="Q3" s="302">
        <v>2021</v>
      </c>
      <c r="R3" s="300"/>
      <c r="S3" s="300"/>
      <c r="T3" s="303"/>
      <c r="U3" s="300">
        <v>2022</v>
      </c>
      <c r="V3" s="300"/>
      <c r="W3" s="300"/>
      <c r="X3" s="301"/>
      <c r="Y3" s="300">
        <v>2023</v>
      </c>
      <c r="Z3" s="300"/>
      <c r="AA3" s="300"/>
      <c r="AB3" s="301"/>
    </row>
    <row r="4" spans="2:28" x14ac:dyDescent="0.3">
      <c r="B4" s="290"/>
      <c r="C4" s="291"/>
      <c r="D4" s="291"/>
      <c r="E4" s="291"/>
      <c r="F4" s="292"/>
      <c r="G4" s="297"/>
      <c r="H4" s="82">
        <v>2019</v>
      </c>
      <c r="I4" s="283"/>
      <c r="J4" s="283"/>
      <c r="K4" s="283"/>
      <c r="L4" s="305"/>
      <c r="M4" s="83" t="s">
        <v>0</v>
      </c>
      <c r="N4" s="84" t="s">
        <v>1</v>
      </c>
      <c r="O4" s="84" t="s">
        <v>2</v>
      </c>
      <c r="P4" s="85" t="s">
        <v>3</v>
      </c>
      <c r="Q4" s="83" t="s">
        <v>0</v>
      </c>
      <c r="R4" s="84" t="s">
        <v>1</v>
      </c>
      <c r="S4" s="84" t="s">
        <v>2</v>
      </c>
      <c r="T4" s="85" t="s">
        <v>3</v>
      </c>
      <c r="U4" s="84" t="s">
        <v>0</v>
      </c>
      <c r="V4" s="84" t="s">
        <v>1</v>
      </c>
      <c r="W4" s="84" t="s">
        <v>2</v>
      </c>
      <c r="X4" s="86" t="s">
        <v>3</v>
      </c>
      <c r="Y4" s="84" t="s">
        <v>0</v>
      </c>
      <c r="Z4" s="84" t="s">
        <v>1</v>
      </c>
      <c r="AA4" s="84" t="s">
        <v>2</v>
      </c>
      <c r="AB4" s="86" t="s">
        <v>3</v>
      </c>
    </row>
    <row r="5" spans="2:28" ht="4" customHeight="1" x14ac:dyDescent="0.3">
      <c r="B5" s="87"/>
      <c r="C5" s="88"/>
      <c r="D5" s="88"/>
      <c r="E5" s="88"/>
      <c r="F5" s="89"/>
      <c r="G5" s="90"/>
      <c r="H5" s="91"/>
      <c r="I5" s="92"/>
      <c r="J5" s="92"/>
      <c r="K5" s="92"/>
      <c r="L5" s="91"/>
      <c r="M5" s="94"/>
      <c r="N5" s="94"/>
      <c r="O5" s="94"/>
      <c r="P5" s="94"/>
      <c r="Q5" s="93"/>
      <c r="R5" s="94"/>
      <c r="S5" s="94"/>
      <c r="T5" s="95"/>
      <c r="U5" s="94"/>
      <c r="V5" s="94"/>
      <c r="W5" s="94"/>
      <c r="X5" s="95"/>
      <c r="Y5" s="94"/>
      <c r="Z5" s="94"/>
      <c r="AA5" s="94"/>
      <c r="AB5" s="96"/>
    </row>
    <row r="6" spans="2:28" x14ac:dyDescent="0.3">
      <c r="B6" s="97"/>
      <c r="C6" s="94" t="s">
        <v>31</v>
      </c>
      <c r="D6" s="94"/>
      <c r="E6" s="94"/>
      <c r="F6" s="95"/>
      <c r="G6" s="66" t="s">
        <v>75</v>
      </c>
      <c r="H6" s="98">
        <v>93865.176999999996</v>
      </c>
      <c r="I6" s="228">
        <v>90287.037325902304</v>
      </c>
      <c r="J6" s="228">
        <v>95970.790643756627</v>
      </c>
      <c r="K6" s="228">
        <v>102453.51430259648</v>
      </c>
      <c r="L6" s="98">
        <v>108296.18770581177</v>
      </c>
      <c r="M6" s="100">
        <v>22917.043000000001</v>
      </c>
      <c r="N6" s="199">
        <v>20898.554</v>
      </c>
      <c r="O6" s="199">
        <v>23522.73</v>
      </c>
      <c r="P6" s="101">
        <v>22948.710325902299</v>
      </c>
      <c r="Q6" s="199">
        <v>23237.743564470871</v>
      </c>
      <c r="R6" s="199">
        <v>23738.448960363858</v>
      </c>
      <c r="S6" s="199">
        <v>24291.39186663389</v>
      </c>
      <c r="T6" s="199">
        <v>24703.206252288022</v>
      </c>
      <c r="U6" s="100">
        <v>25079.928674328858</v>
      </c>
      <c r="V6" s="199">
        <v>25434.170301646816</v>
      </c>
      <c r="W6" s="199">
        <v>25781.931993617909</v>
      </c>
      <c r="X6" s="101">
        <v>26157.483333002885</v>
      </c>
      <c r="Y6" s="199">
        <v>26514.400036077368</v>
      </c>
      <c r="Z6" s="199">
        <v>26856.019721890123</v>
      </c>
      <c r="AA6" s="199">
        <v>27213.528602464492</v>
      </c>
      <c r="AB6" s="102">
        <v>27712.239345379785</v>
      </c>
    </row>
    <row r="7" spans="2:28" x14ac:dyDescent="0.3">
      <c r="B7" s="97"/>
      <c r="C7" s="94"/>
      <c r="D7" s="94"/>
      <c r="E7" s="94" t="s">
        <v>76</v>
      </c>
      <c r="F7" s="95"/>
      <c r="G7" s="66" t="s">
        <v>75</v>
      </c>
      <c r="H7" s="101">
        <v>52913.635999999999</v>
      </c>
      <c r="I7" s="228">
        <v>53497.401248804214</v>
      </c>
      <c r="J7" s="228">
        <v>55673.12762175878</v>
      </c>
      <c r="K7" s="228">
        <v>58299.750962971622</v>
      </c>
      <c r="L7" s="101">
        <v>60921.679412411562</v>
      </c>
      <c r="M7" s="100">
        <v>13583.520152081799</v>
      </c>
      <c r="N7" s="199">
        <v>12898.2162272798</v>
      </c>
      <c r="O7" s="199">
        <v>13630.924111340644</v>
      </c>
      <c r="P7" s="101">
        <v>13384.740758101971</v>
      </c>
      <c r="Q7" s="199">
        <v>13651.933994900026</v>
      </c>
      <c r="R7" s="199">
        <v>13830.336203116143</v>
      </c>
      <c r="S7" s="199">
        <v>14014.708949374499</v>
      </c>
      <c r="T7" s="199">
        <v>14176.148474368116</v>
      </c>
      <c r="U7" s="100">
        <v>14335.08120767531</v>
      </c>
      <c r="V7" s="199">
        <v>14500.161589346193</v>
      </c>
      <c r="W7" s="199">
        <v>14650.931612599383</v>
      </c>
      <c r="X7" s="101">
        <v>14813.576553350735</v>
      </c>
      <c r="Y7" s="199">
        <v>14979.500730055704</v>
      </c>
      <c r="Z7" s="199">
        <v>15144.296472382093</v>
      </c>
      <c r="AA7" s="199">
        <v>15307.777823075885</v>
      </c>
      <c r="AB7" s="102">
        <v>15490.104386897881</v>
      </c>
    </row>
    <row r="8" spans="2:28" x14ac:dyDescent="0.3">
      <c r="B8" s="97"/>
      <c r="C8" s="94"/>
      <c r="D8" s="94"/>
      <c r="E8" s="94" t="s">
        <v>77</v>
      </c>
      <c r="F8" s="95"/>
      <c r="G8" s="66" t="s">
        <v>75</v>
      </c>
      <c r="H8" s="101">
        <v>18467.383000000002</v>
      </c>
      <c r="I8" s="199">
        <v>19334.728908982343</v>
      </c>
      <c r="J8" s="199">
        <v>20443.802000000003</v>
      </c>
      <c r="K8" s="199">
        <v>21311.642</v>
      </c>
      <c r="L8" s="101">
        <v>22305</v>
      </c>
      <c r="M8" s="100">
        <v>4864.0997428350001</v>
      </c>
      <c r="N8" s="199">
        <v>4359.1231661473403</v>
      </c>
      <c r="O8" s="199">
        <v>4952.241</v>
      </c>
      <c r="P8" s="101">
        <v>5159.2650000000003</v>
      </c>
      <c r="Q8" s="199">
        <v>5100.8100000000004</v>
      </c>
      <c r="R8" s="199">
        <v>5092.0529999999999</v>
      </c>
      <c r="S8" s="199">
        <v>5116.7719999999999</v>
      </c>
      <c r="T8" s="199">
        <v>5134.1670000000004</v>
      </c>
      <c r="U8" s="100">
        <v>5212.7370000000001</v>
      </c>
      <c r="V8" s="199">
        <v>5288.2569999999996</v>
      </c>
      <c r="W8" s="199">
        <v>5362.674</v>
      </c>
      <c r="X8" s="101">
        <v>5447.9740000000002</v>
      </c>
      <c r="Y8" s="199">
        <v>5496.79</v>
      </c>
      <c r="Z8" s="199">
        <v>5545.5439999999999</v>
      </c>
      <c r="AA8" s="199">
        <v>5601.03</v>
      </c>
      <c r="AB8" s="102">
        <v>5661.6360000000004</v>
      </c>
    </row>
    <row r="9" spans="2:28" x14ac:dyDescent="0.3">
      <c r="B9" s="97"/>
      <c r="C9" s="94"/>
      <c r="D9" s="94"/>
      <c r="E9" s="94" t="s">
        <v>35</v>
      </c>
      <c r="F9" s="95"/>
      <c r="G9" s="66" t="s">
        <v>75</v>
      </c>
      <c r="H9" s="101">
        <v>20090.353000000003</v>
      </c>
      <c r="I9" s="199">
        <v>17880.418041980098</v>
      </c>
      <c r="J9" s="199">
        <v>19566.996527876396</v>
      </c>
      <c r="K9" s="199">
        <v>22378.840351996147</v>
      </c>
      <c r="L9" s="101">
        <v>25071.607618171052</v>
      </c>
      <c r="M9" s="100">
        <v>4736.2702944379898</v>
      </c>
      <c r="N9" s="199">
        <v>4185.7958243470603</v>
      </c>
      <c r="O9" s="199">
        <v>4520.0306005093289</v>
      </c>
      <c r="P9" s="101">
        <v>4438.3213226857188</v>
      </c>
      <c r="Q9" s="199">
        <v>4604.7137126937723</v>
      </c>
      <c r="R9" s="199">
        <v>4789.3414107796525</v>
      </c>
      <c r="S9" s="199">
        <v>4993.8585836656957</v>
      </c>
      <c r="T9" s="199">
        <v>5179.0828207372761</v>
      </c>
      <c r="U9" s="100">
        <v>5354.1625888230128</v>
      </c>
      <c r="V9" s="199">
        <v>5518.3460635475385</v>
      </c>
      <c r="W9" s="199">
        <v>5656.0528194629833</v>
      </c>
      <c r="X9" s="101">
        <v>5850.2788801626111</v>
      </c>
      <c r="Y9" s="199">
        <v>6065.1742080893027</v>
      </c>
      <c r="Z9" s="199">
        <v>6238.4903869032378</v>
      </c>
      <c r="AA9" s="199">
        <v>6283.481870313758</v>
      </c>
      <c r="AB9" s="102">
        <v>6484.4611528647556</v>
      </c>
    </row>
    <row r="10" spans="2:28" x14ac:dyDescent="0.3">
      <c r="B10" s="97"/>
      <c r="C10" s="94"/>
      <c r="D10" s="94"/>
      <c r="E10" s="94" t="s">
        <v>78</v>
      </c>
      <c r="F10" s="95"/>
      <c r="G10" s="66" t="s">
        <v>75</v>
      </c>
      <c r="H10" s="101">
        <v>91471.372000000003</v>
      </c>
      <c r="I10" s="199">
        <v>90712.548199766636</v>
      </c>
      <c r="J10" s="199">
        <v>95683.926149635183</v>
      </c>
      <c r="K10" s="199">
        <v>101990.23331496777</v>
      </c>
      <c r="L10" s="101">
        <v>108298.28703058261</v>
      </c>
      <c r="M10" s="100">
        <v>23183.890189354788</v>
      </c>
      <c r="N10" s="199">
        <v>21443.135217774197</v>
      </c>
      <c r="O10" s="199">
        <v>23103.19571184997</v>
      </c>
      <c r="P10" s="101">
        <v>22982.327080787691</v>
      </c>
      <c r="Q10" s="199">
        <v>23357.4577075938</v>
      </c>
      <c r="R10" s="199">
        <v>23711.730613895794</v>
      </c>
      <c r="S10" s="199">
        <v>24125.339533040195</v>
      </c>
      <c r="T10" s="199">
        <v>24489.398295105391</v>
      </c>
      <c r="U10" s="100">
        <v>24901.980796498323</v>
      </c>
      <c r="V10" s="199">
        <v>25306.764652893733</v>
      </c>
      <c r="W10" s="199">
        <v>25669.658432062366</v>
      </c>
      <c r="X10" s="101">
        <v>26111.829433513347</v>
      </c>
      <c r="Y10" s="199">
        <v>26541.464938145007</v>
      </c>
      <c r="Z10" s="199">
        <v>26928.330859285328</v>
      </c>
      <c r="AA10" s="199">
        <v>27192.289693389641</v>
      </c>
      <c r="AB10" s="102">
        <v>27636.201539762638</v>
      </c>
    </row>
    <row r="11" spans="2:28" x14ac:dyDescent="0.3">
      <c r="B11" s="97"/>
      <c r="C11" s="94"/>
      <c r="D11" s="94" t="s">
        <v>79</v>
      </c>
      <c r="E11" s="94"/>
      <c r="F11" s="95"/>
      <c r="G11" s="66" t="s">
        <v>75</v>
      </c>
      <c r="H11" s="101">
        <v>86766.005999999994</v>
      </c>
      <c r="I11" s="199">
        <v>76692.605796991484</v>
      </c>
      <c r="J11" s="199">
        <v>84184.195096131036</v>
      </c>
      <c r="K11" s="199">
        <v>91501.293741159694</v>
      </c>
      <c r="L11" s="101">
        <v>97613.183608717736</v>
      </c>
      <c r="M11" s="100">
        <v>20928.1374189337</v>
      </c>
      <c r="N11" s="199">
        <v>15275.9350443024</v>
      </c>
      <c r="O11" s="199">
        <v>20869.288833992839</v>
      </c>
      <c r="P11" s="101">
        <v>19619.244499762546</v>
      </c>
      <c r="Q11" s="199">
        <v>20029.108004328318</v>
      </c>
      <c r="R11" s="199">
        <v>20738.639230216228</v>
      </c>
      <c r="S11" s="199">
        <v>21456.004756356971</v>
      </c>
      <c r="T11" s="199">
        <v>21960.443105229522</v>
      </c>
      <c r="U11" s="100">
        <v>22360.655154677712</v>
      </c>
      <c r="V11" s="199">
        <v>22701.373887703347</v>
      </c>
      <c r="W11" s="199">
        <v>23041.395227047378</v>
      </c>
      <c r="X11" s="101">
        <v>23397.869471731268</v>
      </c>
      <c r="Y11" s="199">
        <v>23736.390842613189</v>
      </c>
      <c r="Z11" s="199">
        <v>24074.574636861838</v>
      </c>
      <c r="AA11" s="199">
        <v>24589.336134424353</v>
      </c>
      <c r="AB11" s="102">
        <v>25212.881994818348</v>
      </c>
    </row>
    <row r="12" spans="2:28" x14ac:dyDescent="0.3">
      <c r="B12" s="97"/>
      <c r="C12" s="94"/>
      <c r="D12" s="94" t="s">
        <v>80</v>
      </c>
      <c r="E12" s="94"/>
      <c r="F12" s="95"/>
      <c r="G12" s="66" t="s">
        <v>75</v>
      </c>
      <c r="H12" s="101">
        <v>86395.768000000113</v>
      </c>
      <c r="I12" s="199">
        <v>75987.579345634775</v>
      </c>
      <c r="J12" s="199">
        <v>83147.791834383796</v>
      </c>
      <c r="K12" s="199">
        <v>90000.392817121989</v>
      </c>
      <c r="L12" s="101">
        <v>96621.884498794112</v>
      </c>
      <c r="M12" s="100">
        <v>21261.553334394801</v>
      </c>
      <c r="N12" s="199">
        <v>15293.8623165766</v>
      </c>
      <c r="O12" s="199">
        <v>19950.593033604637</v>
      </c>
      <c r="P12" s="101">
        <v>19481.570661058733</v>
      </c>
      <c r="Q12" s="199">
        <v>19933.743112370168</v>
      </c>
      <c r="R12" s="199">
        <v>20532.904033594306</v>
      </c>
      <c r="S12" s="199">
        <v>21127.349222102101</v>
      </c>
      <c r="T12" s="199">
        <v>21553.795466317224</v>
      </c>
      <c r="U12" s="100">
        <v>21952.079062954755</v>
      </c>
      <c r="V12" s="199">
        <v>22316.010182612885</v>
      </c>
      <c r="W12" s="199">
        <v>22657.716042813812</v>
      </c>
      <c r="X12" s="101">
        <v>23074.587528740543</v>
      </c>
      <c r="Y12" s="199">
        <v>23498.508687275462</v>
      </c>
      <c r="Z12" s="199">
        <v>23890.014405661856</v>
      </c>
      <c r="AA12" s="199">
        <v>24323.21837923312</v>
      </c>
      <c r="AB12" s="102">
        <v>24910.143026623671</v>
      </c>
    </row>
    <row r="13" spans="2:28" ht="14.5" thickBot="1" x14ac:dyDescent="0.35">
      <c r="B13" s="103"/>
      <c r="C13" s="104"/>
      <c r="D13" s="104" t="s">
        <v>38</v>
      </c>
      <c r="E13" s="104"/>
      <c r="F13" s="105"/>
      <c r="G13" s="106" t="s">
        <v>75</v>
      </c>
      <c r="H13" s="107">
        <v>370.23799999988842</v>
      </c>
      <c r="I13" s="108">
        <v>705.02645135671446</v>
      </c>
      <c r="J13" s="108">
        <v>1036.4032617472403</v>
      </c>
      <c r="K13" s="108">
        <v>1500.900924037709</v>
      </c>
      <c r="L13" s="107">
        <v>991.29910992362056</v>
      </c>
      <c r="M13" s="109">
        <v>-333.41591546110067</v>
      </c>
      <c r="N13" s="108">
        <v>-17.927272274200732</v>
      </c>
      <c r="O13" s="108">
        <v>918.69580038820277</v>
      </c>
      <c r="P13" s="107">
        <v>137.67383870381309</v>
      </c>
      <c r="Q13" s="108">
        <v>95.36489195815011</v>
      </c>
      <c r="R13" s="108">
        <v>205.7351966219212</v>
      </c>
      <c r="S13" s="108">
        <v>328.65553425487087</v>
      </c>
      <c r="T13" s="108">
        <v>406.64763891229813</v>
      </c>
      <c r="U13" s="109">
        <v>408.57609172295633</v>
      </c>
      <c r="V13" s="108">
        <v>385.36370509046174</v>
      </c>
      <c r="W13" s="108">
        <v>383.67918423356605</v>
      </c>
      <c r="X13" s="107">
        <v>323.28194299072493</v>
      </c>
      <c r="Y13" s="108">
        <v>237.88215533772745</v>
      </c>
      <c r="Z13" s="108">
        <v>184.56023119998281</v>
      </c>
      <c r="AA13" s="108">
        <v>266.1177551912333</v>
      </c>
      <c r="AB13" s="110">
        <v>302.738968194677</v>
      </c>
    </row>
    <row r="14" spans="2:28" ht="14.5" thickBot="1" x14ac:dyDescent="0.35">
      <c r="B14" s="111"/>
      <c r="C14" s="111"/>
      <c r="D14" s="111"/>
      <c r="E14" s="111"/>
      <c r="F14" s="111"/>
      <c r="G14" s="112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2:28" ht="30" customHeight="1" x14ac:dyDescent="0.3">
      <c r="B15" s="78" t="str">
        <f>"Medium-Term Forecast "&amp;Summary!H3&amp;" - GDP components [change over previous period]"</f>
        <v>Medium-Term Forecast MTF-2020Q4 - GDP components [change over previous period]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80"/>
    </row>
    <row r="16" spans="2:28" x14ac:dyDescent="0.3">
      <c r="B16" s="287" t="s">
        <v>19</v>
      </c>
      <c r="C16" s="288"/>
      <c r="D16" s="288"/>
      <c r="E16" s="288"/>
      <c r="F16" s="289"/>
      <c r="G16" s="299" t="s">
        <v>18</v>
      </c>
      <c r="H16" s="81" t="str">
        <f>H$3</f>
        <v>Actual</v>
      </c>
      <c r="I16" s="282">
        <f>I$3</f>
        <v>2020</v>
      </c>
      <c r="J16" s="282">
        <f>J$3</f>
        <v>2021</v>
      </c>
      <c r="K16" s="282">
        <v>2022</v>
      </c>
      <c r="L16" s="304">
        <f>L$3</f>
        <v>2023</v>
      </c>
      <c r="M16" s="302">
        <f>M$3</f>
        <v>2020</v>
      </c>
      <c r="N16" s="300"/>
      <c r="O16" s="300"/>
      <c r="P16" s="303"/>
      <c r="Q16" s="302">
        <f>Q$3</f>
        <v>2021</v>
      </c>
      <c r="R16" s="300"/>
      <c r="S16" s="300"/>
      <c r="T16" s="303"/>
      <c r="U16" s="300">
        <f>U$3</f>
        <v>2022</v>
      </c>
      <c r="V16" s="300"/>
      <c r="W16" s="300"/>
      <c r="X16" s="301"/>
      <c r="Y16" s="300">
        <f>Y$3</f>
        <v>2023</v>
      </c>
      <c r="Z16" s="300"/>
      <c r="AA16" s="300"/>
      <c r="AB16" s="301"/>
    </row>
    <row r="17" spans="2:28" x14ac:dyDescent="0.3">
      <c r="B17" s="290"/>
      <c r="C17" s="291"/>
      <c r="D17" s="291"/>
      <c r="E17" s="291"/>
      <c r="F17" s="292"/>
      <c r="G17" s="297"/>
      <c r="H17" s="82">
        <f>$H$4</f>
        <v>2019</v>
      </c>
      <c r="I17" s="283"/>
      <c r="J17" s="283"/>
      <c r="K17" s="283"/>
      <c r="L17" s="305"/>
      <c r="M17" s="83" t="s">
        <v>0</v>
      </c>
      <c r="N17" s="84" t="s">
        <v>1</v>
      </c>
      <c r="O17" s="84" t="s">
        <v>2</v>
      </c>
      <c r="P17" s="85" t="s">
        <v>3</v>
      </c>
      <c r="Q17" s="83" t="s">
        <v>0</v>
      </c>
      <c r="R17" s="84" t="s">
        <v>1</v>
      </c>
      <c r="S17" s="84" t="s">
        <v>2</v>
      </c>
      <c r="T17" s="85" t="s">
        <v>3</v>
      </c>
      <c r="U17" s="84" t="s">
        <v>0</v>
      </c>
      <c r="V17" s="84" t="s">
        <v>1</v>
      </c>
      <c r="W17" s="84" t="s">
        <v>2</v>
      </c>
      <c r="X17" s="86" t="s">
        <v>3</v>
      </c>
      <c r="Y17" s="84" t="s">
        <v>0</v>
      </c>
      <c r="Z17" s="84" t="s">
        <v>1</v>
      </c>
      <c r="AA17" s="84" t="s">
        <v>2</v>
      </c>
      <c r="AB17" s="86" t="s">
        <v>3</v>
      </c>
    </row>
    <row r="18" spans="2:28" ht="4" customHeight="1" x14ac:dyDescent="0.3">
      <c r="B18" s="87"/>
      <c r="C18" s="88"/>
      <c r="D18" s="88"/>
      <c r="E18" s="88"/>
      <c r="F18" s="89"/>
      <c r="G18" s="90"/>
      <c r="H18" s="91"/>
      <c r="I18" s="92"/>
      <c r="J18" s="92"/>
      <c r="K18" s="92"/>
      <c r="L18" s="91"/>
      <c r="M18" s="94"/>
      <c r="N18" s="94"/>
      <c r="O18" s="94"/>
      <c r="P18" s="94"/>
      <c r="Q18" s="93"/>
      <c r="R18" s="94"/>
      <c r="S18" s="94"/>
      <c r="T18" s="95"/>
      <c r="U18" s="94"/>
      <c r="V18" s="94"/>
      <c r="W18" s="94"/>
      <c r="X18" s="95"/>
      <c r="Y18" s="94"/>
      <c r="Z18" s="94"/>
      <c r="AA18" s="94"/>
      <c r="AB18" s="96"/>
    </row>
    <row r="19" spans="2:28" x14ac:dyDescent="0.3">
      <c r="B19" s="97"/>
      <c r="C19" s="94" t="s">
        <v>31</v>
      </c>
      <c r="D19" s="94"/>
      <c r="E19" s="94"/>
      <c r="F19" s="95"/>
      <c r="G19" s="66" t="s">
        <v>81</v>
      </c>
      <c r="H19" s="113">
        <v>2.3170234546965531</v>
      </c>
      <c r="I19" s="229">
        <v>-5.7347790955820273</v>
      </c>
      <c r="J19" s="229">
        <v>5.6336752458370256</v>
      </c>
      <c r="K19" s="229">
        <v>4.8452179612316542</v>
      </c>
      <c r="L19" s="113">
        <v>3.710784997197166</v>
      </c>
      <c r="M19" s="114">
        <v>-5.0779276888367804</v>
      </c>
      <c r="N19" s="229">
        <v>-8.3009094887239456</v>
      </c>
      <c r="O19" s="229">
        <v>11.652228986408957</v>
      </c>
      <c r="P19" s="113">
        <v>-2.0154938166465968</v>
      </c>
      <c r="Q19" s="229">
        <v>1.2777375092596799</v>
      </c>
      <c r="R19" s="229">
        <v>1.762837854340745</v>
      </c>
      <c r="S19" s="229">
        <v>1.7036386467298712</v>
      </c>
      <c r="T19" s="229">
        <v>1.2529160500653944</v>
      </c>
      <c r="U19" s="114">
        <v>1.1116872564319635</v>
      </c>
      <c r="V19" s="229">
        <v>0.95746732783301525</v>
      </c>
      <c r="W19" s="229">
        <v>0.91707722531062075</v>
      </c>
      <c r="X19" s="113">
        <v>1.0023789376421206</v>
      </c>
      <c r="Y19" s="229">
        <v>0.86748985484081231</v>
      </c>
      <c r="Z19" s="229">
        <v>0.78837723236368618</v>
      </c>
      <c r="AA19" s="229">
        <v>0.8352168278261729</v>
      </c>
      <c r="AB19" s="115">
        <v>1.3367804823132872</v>
      </c>
    </row>
    <row r="20" spans="2:28" x14ac:dyDescent="0.3">
      <c r="B20" s="97"/>
      <c r="C20" s="94"/>
      <c r="D20" s="94"/>
      <c r="E20" s="94" t="s">
        <v>76</v>
      </c>
      <c r="F20" s="95"/>
      <c r="G20" s="66" t="s">
        <v>81</v>
      </c>
      <c r="H20" s="113">
        <v>2.3094748525401769</v>
      </c>
      <c r="I20" s="229">
        <v>-0.9362080879457011</v>
      </c>
      <c r="J20" s="229">
        <v>3.2630749634892737</v>
      </c>
      <c r="K20" s="229">
        <v>2.9214078773648993</v>
      </c>
      <c r="L20" s="113">
        <v>2.5123989533286135</v>
      </c>
      <c r="M20" s="114">
        <v>0.12133431329456812</v>
      </c>
      <c r="N20" s="229">
        <v>-5.0797225198089251</v>
      </c>
      <c r="O20" s="229">
        <v>5.3761373603923062</v>
      </c>
      <c r="P20" s="113">
        <v>-1.9361799935726793</v>
      </c>
      <c r="Q20" s="229">
        <v>1.9580913449799766</v>
      </c>
      <c r="R20" s="229">
        <v>1.0531631693841348</v>
      </c>
      <c r="S20" s="229">
        <v>0.96070423469313937</v>
      </c>
      <c r="T20" s="229">
        <v>0.70996379127998921</v>
      </c>
      <c r="U20" s="114">
        <v>0.66263649430040061</v>
      </c>
      <c r="V20" s="229">
        <v>0.68626528417814825</v>
      </c>
      <c r="W20" s="229">
        <v>0.56033492331290802</v>
      </c>
      <c r="X20" s="113">
        <v>0.63803781983989438</v>
      </c>
      <c r="Y20" s="229">
        <v>0.63229411987377659</v>
      </c>
      <c r="Z20" s="229">
        <v>0.60910135165499923</v>
      </c>
      <c r="AA20" s="229">
        <v>0.59093826998422117</v>
      </c>
      <c r="AB20" s="115">
        <v>0.6967641399814255</v>
      </c>
    </row>
    <row r="21" spans="2:28" x14ac:dyDescent="0.3">
      <c r="B21" s="97"/>
      <c r="C21" s="94"/>
      <c r="D21" s="94"/>
      <c r="E21" s="94" t="s">
        <v>77</v>
      </c>
      <c r="F21" s="95"/>
      <c r="G21" s="66" t="s">
        <v>81</v>
      </c>
      <c r="H21" s="113">
        <v>4.6777525022541084</v>
      </c>
      <c r="I21" s="229">
        <v>-0.80622742414931281</v>
      </c>
      <c r="J21" s="229">
        <v>3.958377180306897</v>
      </c>
      <c r="K21" s="229">
        <v>1.6925659500777783</v>
      </c>
      <c r="L21" s="113">
        <v>2.5307102521916676</v>
      </c>
      <c r="M21" s="114">
        <v>0.19402494866315578</v>
      </c>
      <c r="N21" s="229">
        <v>-12.097792123828668</v>
      </c>
      <c r="O21" s="229">
        <v>12.666605588710425</v>
      </c>
      <c r="P21" s="113">
        <v>5.5577173692762329</v>
      </c>
      <c r="Q21" s="229">
        <v>-2.2269529712722544</v>
      </c>
      <c r="R21" s="229">
        <v>-0.45009176462809819</v>
      </c>
      <c r="S21" s="229">
        <v>-7.0581048651717992E-2</v>
      </c>
      <c r="T21" s="229">
        <v>-0.34506443845920387</v>
      </c>
      <c r="U21" s="114">
        <v>0.85175577148748971</v>
      </c>
      <c r="V21" s="229">
        <v>0.76821626063305359</v>
      </c>
      <c r="W21" s="229">
        <v>0.8146528543203857</v>
      </c>
      <c r="X21" s="113">
        <v>1.0203195445648987</v>
      </c>
      <c r="Y21" s="229">
        <v>0.43345350051642129</v>
      </c>
      <c r="Z21" s="229">
        <v>0.40757204834032734</v>
      </c>
      <c r="AA21" s="229">
        <v>0.51413286580297779</v>
      </c>
      <c r="AB21" s="115">
        <v>0.6013601477843622</v>
      </c>
    </row>
    <row r="22" spans="2:28" x14ac:dyDescent="0.3">
      <c r="B22" s="97"/>
      <c r="C22" s="94"/>
      <c r="D22" s="94"/>
      <c r="E22" s="94" t="s">
        <v>35</v>
      </c>
      <c r="F22" s="95"/>
      <c r="G22" s="66" t="s">
        <v>81</v>
      </c>
      <c r="H22" s="113">
        <v>5.7877962825142646</v>
      </c>
      <c r="I22" s="229">
        <v>-10.889010105346458</v>
      </c>
      <c r="J22" s="229">
        <v>9.2601136058962936</v>
      </c>
      <c r="K22" s="229">
        <v>12.407832451779925</v>
      </c>
      <c r="L22" s="113">
        <v>10.022889227707424</v>
      </c>
      <c r="M22" s="114">
        <v>-7.9278747308223245</v>
      </c>
      <c r="N22" s="229">
        <v>-11.473088736635006</v>
      </c>
      <c r="O22" s="229">
        <v>7.8683233096271437</v>
      </c>
      <c r="P22" s="113">
        <v>-1.1983546248387427</v>
      </c>
      <c r="Q22" s="229">
        <v>3.8101686959086436</v>
      </c>
      <c r="R22" s="229">
        <v>3.6380897354790136</v>
      </c>
      <c r="S22" s="229">
        <v>3.6998505230935876</v>
      </c>
      <c r="T22" s="229">
        <v>3.2604320505108291</v>
      </c>
      <c r="U22" s="114">
        <v>2.9636400994335048</v>
      </c>
      <c r="V22" s="229">
        <v>2.6226859109811329</v>
      </c>
      <c r="W22" s="229">
        <v>2.0599022362416832</v>
      </c>
      <c r="X22" s="113">
        <v>2.9875371132996662</v>
      </c>
      <c r="Y22" s="229">
        <v>3.1937777764771766</v>
      </c>
      <c r="Z22" s="229">
        <v>2.3729912292390196</v>
      </c>
      <c r="AA22" s="229">
        <v>0.24859960140972248</v>
      </c>
      <c r="AB22" s="115">
        <v>2.7217150606951179</v>
      </c>
    </row>
    <row r="23" spans="2:28" x14ac:dyDescent="0.3">
      <c r="B23" s="97"/>
      <c r="C23" s="94"/>
      <c r="D23" s="94"/>
      <c r="E23" s="94" t="s">
        <v>78</v>
      </c>
      <c r="F23" s="95"/>
      <c r="G23" s="66" t="s">
        <v>81</v>
      </c>
      <c r="H23" s="113">
        <v>3.521207710925168</v>
      </c>
      <c r="I23" s="229">
        <v>-3.1628359595349309</v>
      </c>
      <c r="J23" s="229">
        <v>4.6456427069958721</v>
      </c>
      <c r="K23" s="229">
        <v>4.7470345749692626</v>
      </c>
      <c r="L23" s="113">
        <v>4.267318531370961</v>
      </c>
      <c r="M23" s="114">
        <v>-1.7065346962370569</v>
      </c>
      <c r="N23" s="229">
        <v>-7.7995593428229313</v>
      </c>
      <c r="O23" s="229">
        <v>7.2256579829081744</v>
      </c>
      <c r="P23" s="113">
        <v>-0.33972641683956795</v>
      </c>
      <c r="Q23" s="229">
        <v>1.4842045528845205</v>
      </c>
      <c r="R23" s="229">
        <v>1.3002754589996641</v>
      </c>
      <c r="S23" s="229">
        <v>1.3497494330883626</v>
      </c>
      <c r="T23" s="229">
        <v>1.0694577515393036</v>
      </c>
      <c r="U23" s="114">
        <v>1.2147616521549054</v>
      </c>
      <c r="V23" s="229">
        <v>1.1438652893974961</v>
      </c>
      <c r="W23" s="229">
        <v>0.95524985319894995</v>
      </c>
      <c r="X23" s="113">
        <v>1.2596259219368449</v>
      </c>
      <c r="Y23" s="229">
        <v>1.2056697386782389</v>
      </c>
      <c r="Z23" s="229">
        <v>1.000480778579842</v>
      </c>
      <c r="AA23" s="229">
        <v>0.49256374863695385</v>
      </c>
      <c r="AB23" s="115">
        <v>1.1767038474295219</v>
      </c>
    </row>
    <row r="24" spans="2:28" x14ac:dyDescent="0.3">
      <c r="B24" s="97"/>
      <c r="C24" s="94"/>
      <c r="D24" s="94" t="s">
        <v>79</v>
      </c>
      <c r="E24" s="94"/>
      <c r="F24" s="95"/>
      <c r="G24" s="66" t="s">
        <v>81</v>
      </c>
      <c r="H24" s="113">
        <v>0.77048159509962488</v>
      </c>
      <c r="I24" s="229">
        <v>-8.7898497513723726</v>
      </c>
      <c r="J24" s="229">
        <v>9.7529193577535551</v>
      </c>
      <c r="K24" s="229">
        <v>6.6037220178475593</v>
      </c>
      <c r="L24" s="113">
        <v>4.8060525288335754</v>
      </c>
      <c r="M24" s="114">
        <v>-1.9112654570405283</v>
      </c>
      <c r="N24" s="229">
        <v>-25.594642558369401</v>
      </c>
      <c r="O24" s="229">
        <v>37.591101720398626</v>
      </c>
      <c r="P24" s="113">
        <v>-5.2737133485871226</v>
      </c>
      <c r="Q24" s="229">
        <v>1.4393832651850289</v>
      </c>
      <c r="R24" s="229">
        <v>3.0779568249144802</v>
      </c>
      <c r="S24" s="229">
        <v>2.8495679824782343</v>
      </c>
      <c r="T24" s="229">
        <v>1.7818312529857678</v>
      </c>
      <c r="U24" s="114">
        <v>1.340891141083091</v>
      </c>
      <c r="V24" s="229">
        <v>1.0823739155998169</v>
      </c>
      <c r="W24" s="229">
        <v>1.0538831750984485</v>
      </c>
      <c r="X24" s="113">
        <v>1.1188154311512903</v>
      </c>
      <c r="Y24" s="229">
        <v>1.0076137896130319</v>
      </c>
      <c r="Z24" s="229">
        <v>0.95772137759728082</v>
      </c>
      <c r="AA24" s="229">
        <v>1.6755515149494755</v>
      </c>
      <c r="AB24" s="115">
        <v>2.0595534952670107</v>
      </c>
    </row>
    <row r="25" spans="2:28" x14ac:dyDescent="0.3">
      <c r="B25" s="97"/>
      <c r="C25" s="94"/>
      <c r="D25" s="94" t="s">
        <v>80</v>
      </c>
      <c r="E25" s="94"/>
      <c r="F25" s="95"/>
      <c r="G25" s="66" t="s">
        <v>81</v>
      </c>
      <c r="H25" s="113">
        <v>2.0912957565810757</v>
      </c>
      <c r="I25" s="229">
        <v>-10.069791828754475</v>
      </c>
      <c r="J25" s="229">
        <v>9.0893641903866893</v>
      </c>
      <c r="K25" s="229">
        <v>6.635664898145194</v>
      </c>
      <c r="L25" s="113">
        <v>5.4766766114905607</v>
      </c>
      <c r="M25" s="114">
        <v>0.45135371610238906</v>
      </c>
      <c r="N25" s="229">
        <v>-26.966298173354971</v>
      </c>
      <c r="O25" s="229">
        <v>31.10299977378267</v>
      </c>
      <c r="P25" s="113">
        <v>-2.0975194780490511</v>
      </c>
      <c r="Q25" s="229">
        <v>1.6861360304879724</v>
      </c>
      <c r="R25" s="229">
        <v>2.6508828553446051</v>
      </c>
      <c r="S25" s="229">
        <v>2.5421194557898588</v>
      </c>
      <c r="T25" s="229">
        <v>1.6278586685266987</v>
      </c>
      <c r="U25" s="114">
        <v>1.4730471265419993</v>
      </c>
      <c r="V25" s="229">
        <v>1.2942542130626862</v>
      </c>
      <c r="W25" s="229">
        <v>1.1103953489842127</v>
      </c>
      <c r="X25" s="113">
        <v>1.4034831894551161</v>
      </c>
      <c r="Y25" s="229">
        <v>1.3750312179070932</v>
      </c>
      <c r="Z25" s="229">
        <v>1.1930756153969213</v>
      </c>
      <c r="AA25" s="229">
        <v>1.3579321470467391</v>
      </c>
      <c r="AB25" s="115">
        <v>1.9364130710876992</v>
      </c>
    </row>
    <row r="26" spans="2:28" ht="14.5" thickBot="1" x14ac:dyDescent="0.35">
      <c r="B26" s="103"/>
      <c r="C26" s="104"/>
      <c r="D26" s="104" t="s">
        <v>38</v>
      </c>
      <c r="E26" s="104"/>
      <c r="F26" s="105"/>
      <c r="G26" s="106" t="s">
        <v>81</v>
      </c>
      <c r="H26" s="116">
        <v>-36.082181978310111</v>
      </c>
      <c r="I26" s="117">
        <v>48.250772867751806</v>
      </c>
      <c r="J26" s="117">
        <v>27.691150219483944</v>
      </c>
      <c r="K26" s="117">
        <v>5.8659906343370665</v>
      </c>
      <c r="L26" s="116">
        <v>-10.794836428503459</v>
      </c>
      <c r="M26" s="118">
        <v>-80.526209714971984</v>
      </c>
      <c r="N26" s="117">
        <v>209.83534383673742</v>
      </c>
      <c r="O26" s="117">
        <v>300.08953382191316</v>
      </c>
      <c r="P26" s="116">
        <v>-47.382380017390091</v>
      </c>
      <c r="Q26" s="117">
        <v>-4.6474164368818833</v>
      </c>
      <c r="R26" s="117">
        <v>14.312602093086085</v>
      </c>
      <c r="S26" s="117">
        <v>10.112253797630103</v>
      </c>
      <c r="T26" s="117">
        <v>5.1689847484470732</v>
      </c>
      <c r="U26" s="118">
        <v>-1.4684430797342714</v>
      </c>
      <c r="V26" s="117">
        <v>-3.5561788647861903</v>
      </c>
      <c r="W26" s="117">
        <v>-0.24552126030424404</v>
      </c>
      <c r="X26" s="116">
        <v>-5.5156206963049641</v>
      </c>
      <c r="Y26" s="117">
        <v>-8.1824462297500844</v>
      </c>
      <c r="Z26" s="117">
        <v>-5.5418677017763542</v>
      </c>
      <c r="AA26" s="117">
        <v>11.072401562006235</v>
      </c>
      <c r="AB26" s="119">
        <v>5.3840627347287722</v>
      </c>
    </row>
    <row r="27" spans="2:28" ht="14.5" thickBot="1" x14ac:dyDescent="0.35"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2:28" ht="30" customHeight="1" x14ac:dyDescent="0.3">
      <c r="B28" s="78" t="str">
        <f>"Medium-Term Forecast "&amp;Summary!H3&amp;" - GDP components [contribution to growth]"</f>
        <v>Medium-Term Forecast MTF-2020Q4 - GDP components [contribution to growth]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80"/>
    </row>
    <row r="29" spans="2:28" x14ac:dyDescent="0.3">
      <c r="B29" s="287" t="s">
        <v>19</v>
      </c>
      <c r="C29" s="288"/>
      <c r="D29" s="288"/>
      <c r="E29" s="288"/>
      <c r="F29" s="289"/>
      <c r="G29" s="299" t="s">
        <v>18</v>
      </c>
      <c r="H29" s="81" t="str">
        <f>H$3</f>
        <v>Actual</v>
      </c>
      <c r="I29" s="282">
        <f>I$3</f>
        <v>2020</v>
      </c>
      <c r="J29" s="282">
        <f>J$3</f>
        <v>2021</v>
      </c>
      <c r="K29" s="282">
        <v>2022</v>
      </c>
      <c r="L29" s="304">
        <f>L$3</f>
        <v>2023</v>
      </c>
      <c r="M29" s="302">
        <f>M$3</f>
        <v>2020</v>
      </c>
      <c r="N29" s="300"/>
      <c r="O29" s="300"/>
      <c r="P29" s="303"/>
      <c r="Q29" s="302">
        <f>Q$3</f>
        <v>2021</v>
      </c>
      <c r="R29" s="300"/>
      <c r="S29" s="300"/>
      <c r="T29" s="303"/>
      <c r="U29" s="300">
        <f>U$3</f>
        <v>2022</v>
      </c>
      <c r="V29" s="300"/>
      <c r="W29" s="300"/>
      <c r="X29" s="301"/>
      <c r="Y29" s="300">
        <f>Y$3</f>
        <v>2023</v>
      </c>
      <c r="Z29" s="300"/>
      <c r="AA29" s="300"/>
      <c r="AB29" s="301"/>
    </row>
    <row r="30" spans="2:28" x14ac:dyDescent="0.3">
      <c r="B30" s="290"/>
      <c r="C30" s="291"/>
      <c r="D30" s="291"/>
      <c r="E30" s="291"/>
      <c r="F30" s="292"/>
      <c r="G30" s="297"/>
      <c r="H30" s="82">
        <f>$H$4</f>
        <v>2019</v>
      </c>
      <c r="I30" s="283"/>
      <c r="J30" s="283"/>
      <c r="K30" s="283"/>
      <c r="L30" s="305"/>
      <c r="M30" s="83" t="s">
        <v>0</v>
      </c>
      <c r="N30" s="84" t="s">
        <v>1</v>
      </c>
      <c r="O30" s="84" t="s">
        <v>2</v>
      </c>
      <c r="P30" s="85" t="s">
        <v>3</v>
      </c>
      <c r="Q30" s="83" t="s">
        <v>0</v>
      </c>
      <c r="R30" s="84" t="s">
        <v>1</v>
      </c>
      <c r="S30" s="84" t="s">
        <v>2</v>
      </c>
      <c r="T30" s="85" t="s">
        <v>3</v>
      </c>
      <c r="U30" s="84" t="s">
        <v>0</v>
      </c>
      <c r="V30" s="84" t="s">
        <v>1</v>
      </c>
      <c r="W30" s="84" t="s">
        <v>2</v>
      </c>
      <c r="X30" s="86" t="s">
        <v>3</v>
      </c>
      <c r="Y30" s="84" t="s">
        <v>0</v>
      </c>
      <c r="Z30" s="84" t="s">
        <v>1</v>
      </c>
      <c r="AA30" s="84" t="s">
        <v>2</v>
      </c>
      <c r="AB30" s="86" t="s">
        <v>3</v>
      </c>
    </row>
    <row r="31" spans="2:28" ht="4" customHeight="1" x14ac:dyDescent="0.3">
      <c r="B31" s="87"/>
      <c r="C31" s="88"/>
      <c r="D31" s="88"/>
      <c r="E31" s="88"/>
      <c r="F31" s="89"/>
      <c r="G31" s="90"/>
      <c r="H31" s="91"/>
      <c r="I31" s="92"/>
      <c r="J31" s="92"/>
      <c r="K31" s="92"/>
      <c r="L31" s="91"/>
      <c r="M31" s="94"/>
      <c r="N31" s="94"/>
      <c r="O31" s="94"/>
      <c r="P31" s="94"/>
      <c r="Q31" s="93"/>
      <c r="R31" s="94"/>
      <c r="S31" s="94"/>
      <c r="T31" s="95"/>
      <c r="U31" s="94"/>
      <c r="V31" s="94"/>
      <c r="W31" s="94"/>
      <c r="X31" s="95"/>
      <c r="Y31" s="94"/>
      <c r="Z31" s="94"/>
      <c r="AA31" s="94"/>
      <c r="AB31" s="96"/>
    </row>
    <row r="32" spans="2:28" x14ac:dyDescent="0.3">
      <c r="B32" s="97"/>
      <c r="C32" s="94" t="s">
        <v>31</v>
      </c>
      <c r="D32" s="94"/>
      <c r="E32" s="94"/>
      <c r="F32" s="95"/>
      <c r="G32" s="66" t="s">
        <v>81</v>
      </c>
      <c r="H32" s="113">
        <v>2.3170234546965531</v>
      </c>
      <c r="I32" s="229">
        <v>-5.7347790955820273</v>
      </c>
      <c r="J32" s="229">
        <v>5.6336752458370256</v>
      </c>
      <c r="K32" s="229">
        <v>4.8452179612316542</v>
      </c>
      <c r="L32" s="113">
        <v>3.710784997197166</v>
      </c>
      <c r="M32" s="229">
        <v>-5.0779276888367804</v>
      </c>
      <c r="N32" s="229">
        <v>-8.3009094887239456</v>
      </c>
      <c r="O32" s="229">
        <v>11.652228986408957</v>
      </c>
      <c r="P32" s="229">
        <v>-2.0154938166465968</v>
      </c>
      <c r="Q32" s="114">
        <v>1.2777375092596799</v>
      </c>
      <c r="R32" s="229">
        <v>1.762837854340745</v>
      </c>
      <c r="S32" s="229">
        <v>1.7036386467298712</v>
      </c>
      <c r="T32" s="113">
        <v>1.2529160500653944</v>
      </c>
      <c r="U32" s="266">
        <v>1.1116872564319635</v>
      </c>
      <c r="V32" s="266">
        <v>0.95746732783301525</v>
      </c>
      <c r="W32" s="266">
        <v>0.91707722531062075</v>
      </c>
      <c r="X32" s="113">
        <v>1.0023789376421206</v>
      </c>
      <c r="Y32" s="229">
        <v>0.86748985484081231</v>
      </c>
      <c r="Z32" s="229">
        <v>0.78837723236368618</v>
      </c>
      <c r="AA32" s="229">
        <v>0.8352168278261729</v>
      </c>
      <c r="AB32" s="115">
        <v>1.3367804823132872</v>
      </c>
    </row>
    <row r="33" spans="2:28" x14ac:dyDescent="0.3">
      <c r="B33" s="97"/>
      <c r="C33" s="94"/>
      <c r="D33" s="94"/>
      <c r="E33" s="94" t="s">
        <v>76</v>
      </c>
      <c r="F33" s="95"/>
      <c r="G33" s="66" t="s">
        <v>82</v>
      </c>
      <c r="H33" s="113">
        <v>1.2904760430465008</v>
      </c>
      <c r="I33" s="229">
        <v>-0.52309076843534896</v>
      </c>
      <c r="J33" s="229">
        <v>1.9159985498488543</v>
      </c>
      <c r="K33" s="229">
        <v>1.6768838577040024</v>
      </c>
      <c r="L33" s="113">
        <v>1.4156519234947091</v>
      </c>
      <c r="M33" s="229">
        <v>6.7780896019595888E-2</v>
      </c>
      <c r="N33" s="229">
        <v>-2.9931127464042406</v>
      </c>
      <c r="O33" s="229">
        <v>3.279045282068088</v>
      </c>
      <c r="P33" s="229">
        <v>-1.1145451427109236</v>
      </c>
      <c r="Q33" s="114">
        <v>1.1280706024928782</v>
      </c>
      <c r="R33" s="229">
        <v>0.6108107933885063</v>
      </c>
      <c r="S33" s="229">
        <v>0.55330099049602477</v>
      </c>
      <c r="T33" s="113">
        <v>0.40590445961765037</v>
      </c>
      <c r="U33" s="266">
        <v>0.37681473217389549</v>
      </c>
      <c r="V33" s="266">
        <v>0.38851831504740253</v>
      </c>
      <c r="W33" s="266">
        <v>0.31637265754747973</v>
      </c>
      <c r="X33" s="113">
        <v>0.35897129448687348</v>
      </c>
      <c r="Y33" s="229">
        <v>0.35445654455003689</v>
      </c>
      <c r="Z33" s="229">
        <v>0.34065877451693144</v>
      </c>
      <c r="AA33" s="229">
        <v>0.32991263614483224</v>
      </c>
      <c r="AB33" s="115">
        <v>0.38805139330600752</v>
      </c>
    </row>
    <row r="34" spans="2:28" x14ac:dyDescent="0.3">
      <c r="B34" s="97"/>
      <c r="C34" s="94"/>
      <c r="D34" s="94"/>
      <c r="E34" s="94" t="s">
        <v>77</v>
      </c>
      <c r="F34" s="95"/>
      <c r="G34" s="66" t="s">
        <v>82</v>
      </c>
      <c r="H34" s="113">
        <v>0.82362773165756009</v>
      </c>
      <c r="I34" s="229">
        <v>-0.14523048243470671</v>
      </c>
      <c r="J34" s="229">
        <v>0.75032653568471142</v>
      </c>
      <c r="K34" s="229">
        <v>0.31574452780332679</v>
      </c>
      <c r="L34" s="113">
        <v>0.45790273347140137</v>
      </c>
      <c r="M34" s="229">
        <v>3.5103332099667116E-2</v>
      </c>
      <c r="N34" s="229">
        <v>-2.3103165837440698</v>
      </c>
      <c r="O34" s="229">
        <v>2.3187844581804633</v>
      </c>
      <c r="P34" s="229">
        <v>1.0266547080709136</v>
      </c>
      <c r="Q34" s="114">
        <v>-0.44317124472486885</v>
      </c>
      <c r="R34" s="229">
        <v>-8.6470257707651182E-2</v>
      </c>
      <c r="S34" s="229">
        <v>-1.3264944816155606E-2</v>
      </c>
      <c r="T34" s="113">
        <v>-6.3719801833803227E-2</v>
      </c>
      <c r="U34" s="266">
        <v>0.15480342685803786</v>
      </c>
      <c r="V34" s="266">
        <v>0.13926150578835531</v>
      </c>
      <c r="W34" s="266">
        <v>0.14740265247958617</v>
      </c>
      <c r="X34" s="113">
        <v>0.18442844986726384</v>
      </c>
      <c r="Y34" s="229">
        <v>7.8363055192588502E-2</v>
      </c>
      <c r="Z34" s="229">
        <v>7.3366942478947192E-2</v>
      </c>
      <c r="AA34" s="229">
        <v>9.2199254212477849E-2</v>
      </c>
      <c r="AB34" s="115">
        <v>0.1074982957276856</v>
      </c>
    </row>
    <row r="35" spans="2:28" x14ac:dyDescent="0.3">
      <c r="B35" s="97"/>
      <c r="C35" s="94"/>
      <c r="D35" s="94"/>
      <c r="E35" s="94" t="s">
        <v>35</v>
      </c>
      <c r="F35" s="95"/>
      <c r="G35" s="66" t="s">
        <v>82</v>
      </c>
      <c r="H35" s="113">
        <v>1.2089647044056735</v>
      </c>
      <c r="I35" s="229">
        <v>-2.3516704334064413</v>
      </c>
      <c r="J35" s="229">
        <v>1.8905325161410007</v>
      </c>
      <c r="K35" s="229">
        <v>2.6201310546865733</v>
      </c>
      <c r="L35" s="113">
        <v>2.2691749014122919</v>
      </c>
      <c r="M35" s="229">
        <v>-1.7393650750715275</v>
      </c>
      <c r="N35" s="229">
        <v>-2.4416042703024825</v>
      </c>
      <c r="O35" s="229">
        <v>1.6165435294747801</v>
      </c>
      <c r="P35" s="229">
        <v>-0.23785763349060229</v>
      </c>
      <c r="Q35" s="114">
        <v>0.76257525877439447</v>
      </c>
      <c r="R35" s="229">
        <v>0.74634189190934397</v>
      </c>
      <c r="S35" s="229">
        <v>0.77299873024675358</v>
      </c>
      <c r="T35" s="113">
        <v>0.69456260134719294</v>
      </c>
      <c r="U35" s="266">
        <v>0.6438550434968664</v>
      </c>
      <c r="V35" s="266">
        <v>0.58021834134677941</v>
      </c>
      <c r="W35" s="266">
        <v>0.46323003347950736</v>
      </c>
      <c r="X35" s="113">
        <v>0.67944435249659174</v>
      </c>
      <c r="Y35" s="229">
        <v>0.74062496649842435</v>
      </c>
      <c r="Z35" s="229">
        <v>0.5629788568339168</v>
      </c>
      <c r="AA35" s="229">
        <v>5.990613765337599E-2</v>
      </c>
      <c r="AB35" s="115">
        <v>0.65204808933356162</v>
      </c>
    </row>
    <row r="36" spans="2:28" x14ac:dyDescent="0.3">
      <c r="B36" s="97"/>
      <c r="C36" s="94"/>
      <c r="D36" s="94"/>
      <c r="E36" s="94" t="s">
        <v>78</v>
      </c>
      <c r="F36" s="95"/>
      <c r="G36" s="66" t="s">
        <v>82</v>
      </c>
      <c r="H36" s="113">
        <v>3.3230684791097116</v>
      </c>
      <c r="I36" s="229">
        <v>-3.0199916842764867</v>
      </c>
      <c r="J36" s="229">
        <v>4.5568576016745661</v>
      </c>
      <c r="K36" s="229">
        <v>4.6127594401939271</v>
      </c>
      <c r="L36" s="113">
        <v>4.1427295583783827</v>
      </c>
      <c r="M36" s="229">
        <v>-1.6364808469522323</v>
      </c>
      <c r="N36" s="229">
        <v>-7.745033600450804</v>
      </c>
      <c r="O36" s="229">
        <v>7.2143732697233478</v>
      </c>
      <c r="P36" s="229">
        <v>-0.32574806813063512</v>
      </c>
      <c r="Q36" s="114">
        <v>1.4474746165424037</v>
      </c>
      <c r="R36" s="229">
        <v>1.270682427590216</v>
      </c>
      <c r="S36" s="229">
        <v>1.3130347759266021</v>
      </c>
      <c r="T36" s="113">
        <v>1.0367472591310483</v>
      </c>
      <c r="U36" s="266">
        <v>1.1754732025287957</v>
      </c>
      <c r="V36" s="266">
        <v>1.1079981621825452</v>
      </c>
      <c r="W36" s="266">
        <v>0.92700534350657715</v>
      </c>
      <c r="X36" s="113">
        <v>1.2228440968507253</v>
      </c>
      <c r="Y36" s="229">
        <v>1.173444566241042</v>
      </c>
      <c r="Z36" s="229">
        <v>0.97700457382979922</v>
      </c>
      <c r="AA36" s="229">
        <v>0.48201802801068233</v>
      </c>
      <c r="AB36" s="115">
        <v>1.147597778367266</v>
      </c>
    </row>
    <row r="37" spans="2:28" x14ac:dyDescent="0.3">
      <c r="B37" s="97"/>
      <c r="C37" s="94"/>
      <c r="D37" s="94" t="s">
        <v>79</v>
      </c>
      <c r="E37" s="94"/>
      <c r="F37" s="95"/>
      <c r="G37" s="66" t="s">
        <v>82</v>
      </c>
      <c r="H37" s="113">
        <v>0.74303360507721317</v>
      </c>
      <c r="I37" s="229">
        <v>-8.3485888838870022</v>
      </c>
      <c r="J37" s="229">
        <v>8.9630937402243021</v>
      </c>
      <c r="K37" s="229">
        <v>6.305590736929255</v>
      </c>
      <c r="L37" s="113">
        <v>4.6660485205628737</v>
      </c>
      <c r="M37" s="229">
        <v>-1.793677691758935</v>
      </c>
      <c r="N37" s="229">
        <v>-24.821292103609878</v>
      </c>
      <c r="O37" s="229">
        <v>29.580094015710689</v>
      </c>
      <c r="P37" s="229">
        <v>-5.1139204315683795</v>
      </c>
      <c r="Q37" s="114">
        <v>1.3493574157045118</v>
      </c>
      <c r="R37" s="229">
        <v>2.8900521790705982</v>
      </c>
      <c r="S37" s="229">
        <v>2.7101839851386815</v>
      </c>
      <c r="T37" s="113">
        <v>1.7137690886072989</v>
      </c>
      <c r="U37" s="266">
        <v>1.2964088149862032</v>
      </c>
      <c r="V37" s="266">
        <v>1.0488397366356135</v>
      </c>
      <c r="W37" s="266">
        <v>1.0224951862879894</v>
      </c>
      <c r="X37" s="113">
        <v>1.086965078233584</v>
      </c>
      <c r="Y37" s="229">
        <v>0.98005763530404977</v>
      </c>
      <c r="Z37" s="229">
        <v>0.93282374773533772</v>
      </c>
      <c r="AA37" s="229">
        <v>1.6347347106474059</v>
      </c>
      <c r="AB37" s="115">
        <v>2.0261279919950437</v>
      </c>
    </row>
    <row r="38" spans="2:28" x14ac:dyDescent="0.3">
      <c r="B38" s="97"/>
      <c r="C38" s="94"/>
      <c r="D38" s="94" t="s">
        <v>80</v>
      </c>
      <c r="E38" s="94"/>
      <c r="F38" s="95"/>
      <c r="G38" s="66" t="s">
        <v>82</v>
      </c>
      <c r="H38" s="113">
        <v>-1.947012762575218</v>
      </c>
      <c r="I38" s="229">
        <v>9.3543723542932327</v>
      </c>
      <c r="J38" s="229">
        <v>-8.055301028021816</v>
      </c>
      <c r="K38" s="229">
        <v>-6.0731322158915386</v>
      </c>
      <c r="L38" s="113">
        <v>-5.0979930817440691</v>
      </c>
      <c r="M38" s="229">
        <v>-0.41122624526339652</v>
      </c>
      <c r="N38" s="229">
        <v>26.000022094810042</v>
      </c>
      <c r="O38" s="229">
        <v>-23.884323659822858</v>
      </c>
      <c r="P38" s="229">
        <v>1.8913064529256045</v>
      </c>
      <c r="Q38" s="114">
        <v>-1.5190945229872375</v>
      </c>
      <c r="R38" s="229">
        <v>-2.3978967523200234</v>
      </c>
      <c r="S38" s="229">
        <v>-2.3195801143354284</v>
      </c>
      <c r="T38" s="113">
        <v>-1.4976002976729639</v>
      </c>
      <c r="U38" s="266">
        <v>-1.3601947610830458</v>
      </c>
      <c r="V38" s="266">
        <v>-1.1993705709851321</v>
      </c>
      <c r="W38" s="266">
        <v>-1.032423304483902</v>
      </c>
      <c r="X38" s="113">
        <v>-1.30743023744224</v>
      </c>
      <c r="Y38" s="229">
        <v>-1.2860123467042819</v>
      </c>
      <c r="Z38" s="229">
        <v>-1.1214510892014566</v>
      </c>
      <c r="AA38" s="229">
        <v>-1.2815359108318951</v>
      </c>
      <c r="AB38" s="115">
        <v>-1.8369452880490138</v>
      </c>
    </row>
    <row r="39" spans="2:28" x14ac:dyDescent="0.3">
      <c r="B39" s="97"/>
      <c r="C39" s="94"/>
      <c r="D39" s="94" t="s">
        <v>38</v>
      </c>
      <c r="E39" s="94"/>
      <c r="F39" s="95"/>
      <c r="G39" s="66" t="s">
        <v>82</v>
      </c>
      <c r="H39" s="120">
        <v>-1.2039791574980134</v>
      </c>
      <c r="I39" s="229">
        <v>1.0057834704062416</v>
      </c>
      <c r="J39" s="229">
        <v>0.90779271220247393</v>
      </c>
      <c r="K39" s="229">
        <v>0.2324585210377253</v>
      </c>
      <c r="L39" s="113">
        <v>-0.43194456118119923</v>
      </c>
      <c r="M39" s="229">
        <v>-2.2049039370223311</v>
      </c>
      <c r="N39" s="229">
        <v>1.1787299912001645</v>
      </c>
      <c r="O39" s="229">
        <v>5.6957703558878343</v>
      </c>
      <c r="P39" s="229">
        <v>-3.2226139786427757</v>
      </c>
      <c r="Q39" s="114">
        <v>-0.16973710728272579</v>
      </c>
      <c r="R39" s="229">
        <v>0.49215542675057472</v>
      </c>
      <c r="S39" s="229">
        <v>0.39060387080325282</v>
      </c>
      <c r="T39" s="113">
        <v>0.21616879093433491</v>
      </c>
      <c r="U39" s="266">
        <v>-6.3785946096842711E-2</v>
      </c>
      <c r="V39" s="266">
        <v>-0.15053083434951869</v>
      </c>
      <c r="W39" s="266">
        <v>-9.9281181959125029E-3</v>
      </c>
      <c r="X39" s="113">
        <v>-0.22046515920865598</v>
      </c>
      <c r="Y39" s="229">
        <v>-0.30595471140023212</v>
      </c>
      <c r="Z39" s="229">
        <v>-0.18862734146611887</v>
      </c>
      <c r="AA39" s="229">
        <v>0.35319879981551089</v>
      </c>
      <c r="AB39" s="115">
        <v>0.18918270394603007</v>
      </c>
    </row>
    <row r="40" spans="2:28" ht="14.5" thickBot="1" x14ac:dyDescent="0.35">
      <c r="B40" s="103"/>
      <c r="C40" s="104"/>
      <c r="D40" s="104" t="s">
        <v>83</v>
      </c>
      <c r="E40" s="104"/>
      <c r="F40" s="105"/>
      <c r="G40" s="106" t="s">
        <v>82</v>
      </c>
      <c r="H40" s="121">
        <v>0.19793413308485577</v>
      </c>
      <c r="I40" s="117">
        <v>-3.7205708817117795</v>
      </c>
      <c r="J40" s="117">
        <v>0.16902493195999579</v>
      </c>
      <c r="K40" s="117">
        <v>0</v>
      </c>
      <c r="L40" s="116">
        <v>0</v>
      </c>
      <c r="M40" s="117">
        <v>-1.2365429048621515</v>
      </c>
      <c r="N40" s="117">
        <v>-1.7346058794733485</v>
      </c>
      <c r="O40" s="117">
        <v>-1.2579146392022038</v>
      </c>
      <c r="P40" s="117">
        <v>1.5328682301268022</v>
      </c>
      <c r="Q40" s="118">
        <v>-1.7022953177456367E-14</v>
      </c>
      <c r="R40" s="117">
        <v>0</v>
      </c>
      <c r="S40" s="117">
        <v>0</v>
      </c>
      <c r="T40" s="116">
        <v>0</v>
      </c>
      <c r="U40" s="117">
        <v>0</v>
      </c>
      <c r="V40" s="117">
        <v>0</v>
      </c>
      <c r="W40" s="117">
        <v>0</v>
      </c>
      <c r="X40" s="116">
        <v>0</v>
      </c>
      <c r="Y40" s="117">
        <v>0</v>
      </c>
      <c r="Z40" s="117">
        <v>0</v>
      </c>
      <c r="AA40" s="117">
        <v>0</v>
      </c>
      <c r="AB40" s="119">
        <v>0</v>
      </c>
    </row>
    <row r="41" spans="2:28" x14ac:dyDescent="0.3">
      <c r="B41" s="75" t="s">
        <v>188</v>
      </c>
      <c r="C41" s="94"/>
      <c r="D41" s="94"/>
      <c r="E41" s="94"/>
      <c r="F41" s="94"/>
      <c r="G41" s="112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</row>
    <row r="42" spans="2:28" x14ac:dyDescent="0.3">
      <c r="B42" s="94"/>
      <c r="C42" s="94"/>
      <c r="D42" s="94"/>
      <c r="E42" s="94"/>
      <c r="F42" s="94"/>
      <c r="G42" s="112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</row>
    <row r="43" spans="2:28" ht="14.5" thickBot="1" x14ac:dyDescent="0.35">
      <c r="B43" s="122" t="s">
        <v>12</v>
      </c>
      <c r="C43" s="111"/>
      <c r="D43" s="111"/>
      <c r="E43" s="111"/>
      <c r="F43" s="111"/>
      <c r="G43" s="111"/>
      <c r="H43" s="111"/>
      <c r="I43" s="104"/>
      <c r="J43" s="104"/>
      <c r="K43" s="104"/>
      <c r="L43" s="104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</row>
    <row r="44" spans="2:28" x14ac:dyDescent="0.3">
      <c r="B44" s="293" t="s">
        <v>19</v>
      </c>
      <c r="C44" s="294"/>
      <c r="D44" s="294"/>
      <c r="E44" s="294"/>
      <c r="F44" s="295"/>
      <c r="G44" s="296" t="s">
        <v>18</v>
      </c>
      <c r="H44" s="123" t="str">
        <f>H$3</f>
        <v>Actual</v>
      </c>
      <c r="I44" s="298">
        <f>I$3</f>
        <v>2020</v>
      </c>
      <c r="J44" s="284">
        <f>J$3</f>
        <v>2021</v>
      </c>
      <c r="K44" s="284">
        <v>2022</v>
      </c>
      <c r="L44" s="285">
        <f>L$3</f>
        <v>2023</v>
      </c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</row>
    <row r="45" spans="2:28" ht="15" customHeight="1" x14ac:dyDescent="0.3">
      <c r="B45" s="290"/>
      <c r="C45" s="291"/>
      <c r="D45" s="291"/>
      <c r="E45" s="291"/>
      <c r="F45" s="292"/>
      <c r="G45" s="297"/>
      <c r="H45" s="82">
        <f>$H$4</f>
        <v>2019</v>
      </c>
      <c r="I45" s="283"/>
      <c r="J45" s="283"/>
      <c r="K45" s="283"/>
      <c r="L45" s="286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</row>
    <row r="46" spans="2:28" ht="4" customHeight="1" x14ac:dyDescent="0.3">
      <c r="B46" s="87"/>
      <c r="C46" s="88"/>
      <c r="D46" s="88"/>
      <c r="E46" s="88"/>
      <c r="F46" s="89"/>
      <c r="G46" s="90"/>
      <c r="H46" s="124"/>
      <c r="I46" s="92"/>
      <c r="J46" s="92"/>
      <c r="K46" s="92"/>
      <c r="L46" s="125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</row>
    <row r="47" spans="2:28" x14ac:dyDescent="0.3">
      <c r="B47" s="97"/>
      <c r="C47" s="94" t="s">
        <v>35</v>
      </c>
      <c r="D47" s="94"/>
      <c r="E47" s="94"/>
      <c r="F47" s="95"/>
      <c r="G47" s="66" t="s">
        <v>81</v>
      </c>
      <c r="H47" s="120">
        <v>5.7877962825142646</v>
      </c>
      <c r="I47" s="229">
        <v>-10.889010105346458</v>
      </c>
      <c r="J47" s="229">
        <v>9.2601136058962936</v>
      </c>
      <c r="K47" s="229">
        <v>12.407832451779925</v>
      </c>
      <c r="L47" s="115">
        <v>10.022889227707424</v>
      </c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</row>
    <row r="48" spans="2:28" x14ac:dyDescent="0.3">
      <c r="B48" s="97"/>
      <c r="C48" s="94"/>
      <c r="D48" s="126" t="s">
        <v>84</v>
      </c>
      <c r="E48" s="94"/>
      <c r="F48" s="95"/>
      <c r="G48" s="66" t="s">
        <v>81</v>
      </c>
      <c r="H48" s="120">
        <v>7.1427515147514526</v>
      </c>
      <c r="I48" s="229">
        <v>-12.443628540160674</v>
      </c>
      <c r="J48" s="229">
        <v>8.363468724393087</v>
      </c>
      <c r="K48" s="229">
        <v>10.413397549115032</v>
      </c>
      <c r="L48" s="115">
        <v>4.9431966387093524</v>
      </c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</row>
    <row r="49" spans="2:28" ht="14.5" thickBot="1" x14ac:dyDescent="0.35">
      <c r="B49" s="103"/>
      <c r="C49" s="104"/>
      <c r="D49" s="127" t="s">
        <v>85</v>
      </c>
      <c r="E49" s="104"/>
      <c r="F49" s="105"/>
      <c r="G49" s="128" t="s">
        <v>81</v>
      </c>
      <c r="H49" s="121">
        <v>-0.51422344226858741</v>
      </c>
      <c r="I49" s="117">
        <v>-3.1018262939425512</v>
      </c>
      <c r="J49" s="117">
        <v>13.318461279524229</v>
      </c>
      <c r="K49" s="117">
        <v>21.040218844730504</v>
      </c>
      <c r="L49" s="119">
        <v>30.078713235140583</v>
      </c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</row>
    <row r="50" spans="2:28" x14ac:dyDescent="0.3">
      <c r="B50" s="75" t="s">
        <v>188</v>
      </c>
      <c r="C50" s="4"/>
      <c r="D50" s="4"/>
      <c r="E50" s="4"/>
      <c r="F50" s="4"/>
      <c r="G50" s="6"/>
      <c r="H50" s="4"/>
      <c r="I50" s="4"/>
      <c r="J50" s="4"/>
      <c r="K50" s="4"/>
    </row>
    <row r="57" spans="2:28" x14ac:dyDescent="0.3">
      <c r="B57" s="4"/>
      <c r="C57" s="4"/>
      <c r="D57" s="4"/>
      <c r="E57" s="4"/>
      <c r="F57" s="4"/>
      <c r="G57" s="6"/>
      <c r="H57" s="4"/>
      <c r="I57" s="4"/>
      <c r="J57" s="4"/>
      <c r="K57" s="4"/>
    </row>
    <row r="58" spans="2:28" x14ac:dyDescent="0.3">
      <c r="B58" s="4"/>
      <c r="C58" s="4"/>
      <c r="D58" s="4"/>
      <c r="E58" s="4"/>
      <c r="F58" s="4"/>
      <c r="G58" s="6"/>
      <c r="H58" s="4"/>
      <c r="I58" s="4"/>
      <c r="J58" s="4"/>
      <c r="K58" s="4"/>
    </row>
    <row r="59" spans="2:28" x14ac:dyDescent="0.3">
      <c r="B59" s="4"/>
      <c r="C59" s="4"/>
      <c r="D59" s="4"/>
      <c r="E59" s="4"/>
      <c r="F59" s="4"/>
      <c r="G59" s="6"/>
      <c r="H59" s="4"/>
      <c r="I59" s="4"/>
      <c r="J59" s="4"/>
      <c r="K59" s="4"/>
    </row>
    <row r="60" spans="2:28" x14ac:dyDescent="0.3">
      <c r="B60" s="4"/>
      <c r="C60" s="4"/>
      <c r="D60" s="4"/>
      <c r="E60" s="4"/>
      <c r="F60" s="4"/>
      <c r="G60" s="6"/>
      <c r="H60" s="4"/>
      <c r="I60" s="4"/>
      <c r="J60" s="4"/>
      <c r="K60" s="4"/>
    </row>
    <row r="61" spans="2:28" x14ac:dyDescent="0.3">
      <c r="B61" s="4"/>
      <c r="C61" s="4"/>
      <c r="D61" s="4"/>
      <c r="E61" s="4"/>
      <c r="F61" s="4"/>
      <c r="G61" s="6"/>
      <c r="H61" s="4"/>
      <c r="I61" s="4"/>
      <c r="J61" s="4"/>
      <c r="K61" s="4"/>
    </row>
    <row r="62" spans="2:28" x14ac:dyDescent="0.3">
      <c r="B62" s="4"/>
      <c r="C62" s="4"/>
      <c r="D62" s="4"/>
      <c r="E62" s="4"/>
      <c r="F62" s="4"/>
      <c r="G62" s="6"/>
      <c r="H62" s="4"/>
      <c r="I62" s="4"/>
      <c r="J62" s="4"/>
      <c r="K62" s="4"/>
    </row>
    <row r="63" spans="2:28" x14ac:dyDescent="0.3">
      <c r="B63" s="4"/>
      <c r="C63" s="4"/>
      <c r="D63" s="4"/>
      <c r="E63" s="4"/>
      <c r="F63" s="4"/>
      <c r="G63" s="6"/>
      <c r="H63" s="4"/>
      <c r="I63" s="4"/>
      <c r="J63" s="4"/>
      <c r="K63" s="4"/>
    </row>
    <row r="64" spans="2:28" x14ac:dyDescent="0.3">
      <c r="B64" s="4"/>
      <c r="C64" s="4"/>
      <c r="D64" s="4"/>
      <c r="E64" s="4"/>
      <c r="F64" s="4"/>
      <c r="G64" s="6"/>
      <c r="H64" s="4"/>
      <c r="I64" s="4"/>
      <c r="J64" s="4"/>
      <c r="K64" s="4"/>
    </row>
    <row r="65" spans="2:11" x14ac:dyDescent="0.3">
      <c r="B65" s="4"/>
      <c r="C65" s="4"/>
      <c r="D65" s="4"/>
      <c r="E65" s="4"/>
      <c r="F65" s="4"/>
      <c r="G65" s="6"/>
      <c r="H65" s="4"/>
      <c r="I65" s="4"/>
      <c r="J65" s="4"/>
      <c r="K65" s="4"/>
    </row>
    <row r="66" spans="2:11" x14ac:dyDescent="0.3">
      <c r="B66" s="4"/>
      <c r="C66" s="4"/>
      <c r="D66" s="4"/>
      <c r="E66" s="4"/>
      <c r="F66" s="4"/>
      <c r="G66" s="6"/>
      <c r="H66" s="4"/>
      <c r="I66" s="4"/>
      <c r="J66" s="4"/>
      <c r="K66" s="4"/>
    </row>
    <row r="67" spans="2:11" x14ac:dyDescent="0.3">
      <c r="B67" s="4"/>
      <c r="C67" s="4"/>
      <c r="D67" s="4"/>
      <c r="E67" s="4"/>
      <c r="F67" s="4"/>
      <c r="G67" s="6"/>
      <c r="H67" s="4"/>
      <c r="I67" s="4"/>
      <c r="J67" s="4"/>
      <c r="K67" s="4"/>
    </row>
    <row r="68" spans="2:11" x14ac:dyDescent="0.3">
      <c r="B68" s="4"/>
      <c r="C68" s="4"/>
      <c r="D68" s="4"/>
      <c r="E68" s="4"/>
      <c r="F68" s="4"/>
      <c r="G68" s="6"/>
      <c r="H68" s="4"/>
      <c r="I68" s="4"/>
      <c r="J68" s="4"/>
      <c r="K68" s="4"/>
    </row>
    <row r="69" spans="2:11" x14ac:dyDescent="0.3">
      <c r="B69" s="4"/>
      <c r="C69" s="4"/>
      <c r="D69" s="4"/>
      <c r="E69" s="4"/>
      <c r="F69" s="4"/>
      <c r="G69" s="6"/>
      <c r="H69" s="4"/>
      <c r="I69" s="4"/>
      <c r="J69" s="4"/>
      <c r="K69" s="4"/>
    </row>
    <row r="70" spans="2:11" x14ac:dyDescent="0.3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 x14ac:dyDescent="0.3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 x14ac:dyDescent="0.3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 x14ac:dyDescent="0.3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 x14ac:dyDescent="0.3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 x14ac:dyDescent="0.3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 x14ac:dyDescent="0.3">
      <c r="B76" s="4"/>
      <c r="C76" s="4"/>
      <c r="D76" s="4"/>
      <c r="E76" s="4"/>
      <c r="F76" s="4"/>
      <c r="G76" s="4"/>
      <c r="H76" s="4"/>
      <c r="I76" s="4"/>
      <c r="J76" s="4"/>
      <c r="K76" s="4"/>
    </row>
  </sheetData>
  <mergeCells count="36">
    <mergeCell ref="G3:G4"/>
    <mergeCell ref="I16:I17"/>
    <mergeCell ref="Y3:AB3"/>
    <mergeCell ref="Y16:AB16"/>
    <mergeCell ref="Q3:T3"/>
    <mergeCell ref="L3:L4"/>
    <mergeCell ref="L16:L17"/>
    <mergeCell ref="Q16:T16"/>
    <mergeCell ref="J3:J4"/>
    <mergeCell ref="M3:P3"/>
    <mergeCell ref="U3:X3"/>
    <mergeCell ref="K3:K4"/>
    <mergeCell ref="K16:K17"/>
    <mergeCell ref="Y29:AB29"/>
    <mergeCell ref="Q29:T29"/>
    <mergeCell ref="M16:P16"/>
    <mergeCell ref="M29:P29"/>
    <mergeCell ref="L29:L30"/>
    <mergeCell ref="U16:X16"/>
    <mergeCell ref="U29:X29"/>
    <mergeCell ref="J29:J30"/>
    <mergeCell ref="J16:J17"/>
    <mergeCell ref="J44:J45"/>
    <mergeCell ref="L44:L45"/>
    <mergeCell ref="B3:F4"/>
    <mergeCell ref="I3:I4"/>
    <mergeCell ref="B44:F45"/>
    <mergeCell ref="G44:G45"/>
    <mergeCell ref="I44:I45"/>
    <mergeCell ref="B29:F30"/>
    <mergeCell ref="G29:G30"/>
    <mergeCell ref="I29:I30"/>
    <mergeCell ref="B16:F17"/>
    <mergeCell ref="G16:G17"/>
    <mergeCell ref="K29:K30"/>
    <mergeCell ref="K44:K45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B1:AB43"/>
  <sheetViews>
    <sheetView zoomScale="60" zoomScaleNormal="60" workbookViewId="0">
      <selection activeCell="L55" sqref="L55"/>
    </sheetView>
  </sheetViews>
  <sheetFormatPr defaultColWidth="9.1796875" defaultRowHeight="14" x14ac:dyDescent="0.3"/>
  <cols>
    <col min="1" max="5" width="3.1796875" style="3" customWidth="1"/>
    <col min="6" max="6" width="39.453125" style="3" customWidth="1"/>
    <col min="7" max="7" width="21" style="3" customWidth="1"/>
    <col min="8" max="8" width="10.54296875" style="3" customWidth="1"/>
    <col min="9" max="12" width="9.1796875" style="3" customWidth="1"/>
    <col min="13" max="24" width="9.1796875" style="3"/>
    <col min="25" max="28" width="9.1796875" style="3" customWidth="1"/>
    <col min="29" max="16384" width="9.1796875" style="3"/>
  </cols>
  <sheetData>
    <row r="1" spans="2:28" ht="22.5" customHeight="1" thickBot="1" x14ac:dyDescent="0.45">
      <c r="B1" s="129" t="s">
        <v>86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2:28" ht="30" customHeight="1" x14ac:dyDescent="0.3">
      <c r="B2" s="78" t="str">
        <f>"Medium-Term Forecast "&amp;Summary!H3&amp;" - price development [annual growth]"</f>
        <v>Medium-Term Forecast MTF-2020Q4 - price development [annual growth]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</row>
    <row r="3" spans="2:28" x14ac:dyDescent="0.3">
      <c r="B3" s="287" t="s">
        <v>19</v>
      </c>
      <c r="C3" s="288"/>
      <c r="D3" s="288"/>
      <c r="E3" s="288"/>
      <c r="F3" s="289"/>
      <c r="G3" s="299" t="s">
        <v>18</v>
      </c>
      <c r="H3" s="81" t="s">
        <v>17</v>
      </c>
      <c r="I3" s="306">
        <v>2020</v>
      </c>
      <c r="J3" s="282">
        <v>2021</v>
      </c>
      <c r="K3" s="282">
        <v>2022</v>
      </c>
      <c r="L3" s="304">
        <v>2023</v>
      </c>
      <c r="M3" s="302">
        <v>2020</v>
      </c>
      <c r="N3" s="300"/>
      <c r="O3" s="300"/>
      <c r="P3" s="303"/>
      <c r="Q3" s="302">
        <v>2021</v>
      </c>
      <c r="R3" s="300"/>
      <c r="S3" s="300"/>
      <c r="T3" s="303"/>
      <c r="U3" s="302">
        <v>2022</v>
      </c>
      <c r="V3" s="300"/>
      <c r="W3" s="300"/>
      <c r="X3" s="301"/>
      <c r="Y3" s="302">
        <v>2023</v>
      </c>
      <c r="Z3" s="300"/>
      <c r="AA3" s="300"/>
      <c r="AB3" s="301"/>
    </row>
    <row r="4" spans="2:28" x14ac:dyDescent="0.3">
      <c r="B4" s="290"/>
      <c r="C4" s="291"/>
      <c r="D4" s="291"/>
      <c r="E4" s="291"/>
      <c r="F4" s="292"/>
      <c r="G4" s="297"/>
      <c r="H4" s="82">
        <v>2019</v>
      </c>
      <c r="I4" s="307"/>
      <c r="J4" s="283"/>
      <c r="K4" s="283"/>
      <c r="L4" s="305"/>
      <c r="M4" s="84" t="s">
        <v>0</v>
      </c>
      <c r="N4" s="84" t="s">
        <v>1</v>
      </c>
      <c r="O4" s="84" t="s">
        <v>2</v>
      </c>
      <c r="P4" s="85" t="s">
        <v>3</v>
      </c>
      <c r="Q4" s="83" t="s">
        <v>0</v>
      </c>
      <c r="R4" s="84" t="s">
        <v>1</v>
      </c>
      <c r="S4" s="84" t="s">
        <v>2</v>
      </c>
      <c r="T4" s="85" t="s">
        <v>3</v>
      </c>
      <c r="U4" s="83" t="s">
        <v>0</v>
      </c>
      <c r="V4" s="84" t="s">
        <v>1</v>
      </c>
      <c r="W4" s="84" t="s">
        <v>2</v>
      </c>
      <c r="X4" s="85" t="s">
        <v>3</v>
      </c>
      <c r="Y4" s="84" t="s">
        <v>0</v>
      </c>
      <c r="Z4" s="84" t="s">
        <v>1</v>
      </c>
      <c r="AA4" s="84" t="s">
        <v>2</v>
      </c>
      <c r="AB4" s="130" t="s">
        <v>3</v>
      </c>
    </row>
    <row r="5" spans="2:28" ht="4" customHeight="1" x14ac:dyDescent="0.3">
      <c r="B5" s="87"/>
      <c r="C5" s="88"/>
      <c r="D5" s="88"/>
      <c r="E5" s="88"/>
      <c r="F5" s="89"/>
      <c r="G5" s="90"/>
      <c r="H5" s="91"/>
      <c r="I5" s="131"/>
      <c r="J5" s="131"/>
      <c r="K5" s="265"/>
      <c r="L5" s="132"/>
      <c r="M5" s="92"/>
      <c r="N5" s="92"/>
      <c r="O5" s="92"/>
      <c r="P5" s="91"/>
      <c r="Q5" s="133"/>
      <c r="R5" s="92"/>
      <c r="S5" s="92"/>
      <c r="T5" s="91"/>
      <c r="U5" s="133"/>
      <c r="V5" s="92"/>
      <c r="W5" s="92"/>
      <c r="X5" s="91"/>
      <c r="Y5" s="92"/>
      <c r="Z5" s="92"/>
      <c r="AA5" s="92"/>
      <c r="AB5" s="125"/>
    </row>
    <row r="6" spans="2:28" x14ac:dyDescent="0.3">
      <c r="B6" s="87"/>
      <c r="C6" s="134" t="s">
        <v>87</v>
      </c>
      <c r="D6" s="88"/>
      <c r="E6" s="88"/>
      <c r="F6" s="135"/>
      <c r="G6" s="66" t="s">
        <v>88</v>
      </c>
      <c r="H6" s="43">
        <v>2.7716472009665836</v>
      </c>
      <c r="I6" s="215">
        <v>1.9939163419581547</v>
      </c>
      <c r="J6" s="215">
        <v>0.61328593336807558</v>
      </c>
      <c r="K6" s="215">
        <v>1.7710449674953566</v>
      </c>
      <c r="L6" s="43">
        <v>1.9376290755045176</v>
      </c>
      <c r="M6" s="215">
        <v>2.917049377632793</v>
      </c>
      <c r="N6" s="215">
        <v>2.0100975257926024</v>
      </c>
      <c r="O6" s="215">
        <v>1.5383175237144115</v>
      </c>
      <c r="P6" s="43">
        <v>1.524446868451264</v>
      </c>
      <c r="Q6" s="136">
        <v>0.31828644140927054</v>
      </c>
      <c r="R6" s="215">
        <v>0.57436566444934556</v>
      </c>
      <c r="S6" s="215">
        <v>0.6340925663294712</v>
      </c>
      <c r="T6" s="43">
        <v>0.9256808716564251</v>
      </c>
      <c r="U6" s="136">
        <v>1.7510407514851778</v>
      </c>
      <c r="V6" s="215">
        <v>1.7850476059217044</v>
      </c>
      <c r="W6" s="215">
        <v>1.8128851218092592</v>
      </c>
      <c r="X6" s="43">
        <v>1.7352635743208538</v>
      </c>
      <c r="Y6" s="215">
        <v>1.884643520378134</v>
      </c>
      <c r="Z6" s="215">
        <v>1.9502394713845916</v>
      </c>
      <c r="AA6" s="215">
        <v>1.9631797599138849</v>
      </c>
      <c r="AB6" s="44">
        <v>1.9521501694625982</v>
      </c>
    </row>
    <row r="7" spans="2:28" x14ac:dyDescent="0.3">
      <c r="B7" s="97"/>
      <c r="C7" s="94"/>
      <c r="D7" s="94" t="s">
        <v>89</v>
      </c>
      <c r="E7" s="94"/>
      <c r="F7" s="95"/>
      <c r="G7" s="66" t="s">
        <v>88</v>
      </c>
      <c r="H7" s="113">
        <v>4.2248552277205818</v>
      </c>
      <c r="I7" s="229">
        <v>-3.9437046014654698E-2</v>
      </c>
      <c r="J7" s="229">
        <v>-3.404436865208325</v>
      </c>
      <c r="K7" s="229">
        <v>0.91021753115781223</v>
      </c>
      <c r="L7" s="113">
        <v>1.8823011053035259</v>
      </c>
      <c r="M7" s="229">
        <v>2.6027124052652653</v>
      </c>
      <c r="N7" s="229">
        <v>-1.8789212626876548</v>
      </c>
      <c r="O7" s="229">
        <v>-0.47883230962287371</v>
      </c>
      <c r="P7" s="113">
        <v>-0.37525203089315085</v>
      </c>
      <c r="Q7" s="114">
        <v>-5.507823502111151</v>
      </c>
      <c r="R7" s="229">
        <v>-2.1833090611049073</v>
      </c>
      <c r="S7" s="229">
        <v>-2.9237502868564746</v>
      </c>
      <c r="T7" s="113">
        <v>-2.9421680118198879</v>
      </c>
      <c r="U7" s="114">
        <v>1.032984470438862</v>
      </c>
      <c r="V7" s="229">
        <v>0.92415851193537435</v>
      </c>
      <c r="W7" s="229">
        <v>0.85912380592267823</v>
      </c>
      <c r="X7" s="113">
        <v>0.82516789349753594</v>
      </c>
      <c r="Y7" s="229">
        <v>1.897805217836094</v>
      </c>
      <c r="Z7" s="229">
        <v>1.8889701850413019</v>
      </c>
      <c r="AA7" s="229">
        <v>1.8800755691198816</v>
      </c>
      <c r="AB7" s="115">
        <v>1.8624119817678917</v>
      </c>
    </row>
    <row r="8" spans="2:28" x14ac:dyDescent="0.3">
      <c r="B8" s="97"/>
      <c r="C8" s="94"/>
      <c r="D8" s="94" t="s">
        <v>90</v>
      </c>
      <c r="E8" s="94"/>
      <c r="F8" s="95"/>
      <c r="G8" s="66" t="s">
        <v>88</v>
      </c>
      <c r="H8" s="113">
        <v>3.697148163728599</v>
      </c>
      <c r="I8" s="229">
        <v>2.1706419221094109</v>
      </c>
      <c r="J8" s="229">
        <v>1.5438160815395321</v>
      </c>
      <c r="K8" s="229">
        <v>2.7539645402725199</v>
      </c>
      <c r="L8" s="113">
        <v>2.4471621206377137</v>
      </c>
      <c r="M8" s="229">
        <v>3.5824869952935359</v>
      </c>
      <c r="N8" s="229">
        <v>3.301006516352075</v>
      </c>
      <c r="O8" s="229">
        <v>1.0013087013421824</v>
      </c>
      <c r="P8" s="113">
        <v>0.8256730331279698</v>
      </c>
      <c r="Q8" s="114">
        <v>0.79924931856328385</v>
      </c>
      <c r="R8" s="229">
        <v>0.47304554735735849</v>
      </c>
      <c r="S8" s="229">
        <v>2.2715086701184504</v>
      </c>
      <c r="T8" s="113">
        <v>2.659801300375463</v>
      </c>
      <c r="U8" s="114">
        <v>2.8691174599948965</v>
      </c>
      <c r="V8" s="229">
        <v>2.8180625721182793</v>
      </c>
      <c r="W8" s="229">
        <v>2.7719969736780428</v>
      </c>
      <c r="X8" s="113">
        <v>2.55755569984251</v>
      </c>
      <c r="Y8" s="229">
        <v>2.4327161500694388</v>
      </c>
      <c r="Z8" s="229">
        <v>2.459479969735483</v>
      </c>
      <c r="AA8" s="229">
        <v>2.4335336522635487</v>
      </c>
      <c r="AB8" s="115">
        <v>2.4628629798866655</v>
      </c>
    </row>
    <row r="9" spans="2:28" x14ac:dyDescent="0.3">
      <c r="B9" s="97"/>
      <c r="C9" s="94"/>
      <c r="D9" s="94" t="s">
        <v>91</v>
      </c>
      <c r="E9" s="94"/>
      <c r="F9" s="95"/>
      <c r="G9" s="66" t="s">
        <v>88</v>
      </c>
      <c r="H9" s="113">
        <v>2.8102292658481787</v>
      </c>
      <c r="I9" s="229">
        <v>3.1157456019118541</v>
      </c>
      <c r="J9" s="229">
        <v>1.6319168847415426</v>
      </c>
      <c r="K9" s="229">
        <v>2.1894020189351835</v>
      </c>
      <c r="L9" s="113">
        <v>2.4301432384090731</v>
      </c>
      <c r="M9" s="229">
        <v>3.3805686764842164</v>
      </c>
      <c r="N9" s="229">
        <v>3.3117659685382108</v>
      </c>
      <c r="O9" s="229">
        <v>2.7714949184233433</v>
      </c>
      <c r="P9" s="113">
        <v>3.0084644923545909</v>
      </c>
      <c r="Q9" s="114">
        <v>2.13035226194242</v>
      </c>
      <c r="R9" s="229">
        <v>1.8074517456562376</v>
      </c>
      <c r="S9" s="229">
        <v>1.083868346183877</v>
      </c>
      <c r="T9" s="113">
        <v>1.5168466280573085</v>
      </c>
      <c r="U9" s="114">
        <v>1.9711809107481884</v>
      </c>
      <c r="V9" s="229">
        <v>2.0662458854734638</v>
      </c>
      <c r="W9" s="229">
        <v>2.3901790102094367</v>
      </c>
      <c r="X9" s="113">
        <v>2.3270751391846005</v>
      </c>
      <c r="Y9" s="229">
        <v>2.433420634746696</v>
      </c>
      <c r="Z9" s="229">
        <v>2.5032396030138244</v>
      </c>
      <c r="AA9" s="229">
        <v>2.374780295279507</v>
      </c>
      <c r="AB9" s="115">
        <v>2.4098221798017505</v>
      </c>
    </row>
    <row r="10" spans="2:28" x14ac:dyDescent="0.3">
      <c r="B10" s="97"/>
      <c r="C10" s="94"/>
      <c r="D10" s="94" t="s">
        <v>92</v>
      </c>
      <c r="E10" s="94"/>
      <c r="F10" s="95"/>
      <c r="G10" s="66" t="s">
        <v>88</v>
      </c>
      <c r="H10" s="113">
        <v>1.1273220383289413</v>
      </c>
      <c r="I10" s="229">
        <v>1.680386575762256</v>
      </c>
      <c r="J10" s="229">
        <v>0.72667050468568561</v>
      </c>
      <c r="K10" s="229">
        <v>0.90041926769741565</v>
      </c>
      <c r="L10" s="113">
        <v>1.0119707463748711</v>
      </c>
      <c r="M10" s="229">
        <v>1.9736842105263008</v>
      </c>
      <c r="N10" s="229">
        <v>1.4177541485419738</v>
      </c>
      <c r="O10" s="229">
        <v>1.7609046849757846</v>
      </c>
      <c r="P10" s="113">
        <v>1.5727945912204859</v>
      </c>
      <c r="Q10" s="114">
        <v>0.97785230331564321</v>
      </c>
      <c r="R10" s="229">
        <v>0.75930384805079143</v>
      </c>
      <c r="S10" s="229">
        <v>0.47598826305690523</v>
      </c>
      <c r="T10" s="113">
        <v>0.69513310739762346</v>
      </c>
      <c r="U10" s="114">
        <v>0.88653608256741734</v>
      </c>
      <c r="V10" s="229">
        <v>1.0097486939706641</v>
      </c>
      <c r="W10" s="229">
        <v>0.84797124724079254</v>
      </c>
      <c r="X10" s="113">
        <v>0.85739942643674283</v>
      </c>
      <c r="Y10" s="229">
        <v>0.83255436852212483</v>
      </c>
      <c r="Z10" s="229">
        <v>0.96753234226521556</v>
      </c>
      <c r="AA10" s="229">
        <v>1.1693253777872599</v>
      </c>
      <c r="AB10" s="115">
        <v>1.0781852166183796</v>
      </c>
    </row>
    <row r="11" spans="2:28" ht="4" customHeight="1" x14ac:dyDescent="0.3">
      <c r="B11" s="97"/>
      <c r="C11" s="94"/>
      <c r="D11" s="111"/>
      <c r="E11" s="94"/>
      <c r="F11" s="95"/>
      <c r="G11" s="66"/>
      <c r="H11" s="113"/>
      <c r="I11" s="229"/>
      <c r="J11" s="229"/>
      <c r="K11" s="229"/>
      <c r="L11" s="113"/>
      <c r="M11" s="229"/>
      <c r="N11" s="229"/>
      <c r="O11" s="229"/>
      <c r="P11" s="113"/>
      <c r="Q11" s="114"/>
      <c r="R11" s="229"/>
      <c r="S11" s="229"/>
      <c r="T11" s="113"/>
      <c r="U11" s="114"/>
      <c r="V11" s="229"/>
      <c r="W11" s="229"/>
      <c r="X11" s="113"/>
      <c r="Y11" s="229"/>
      <c r="Z11" s="229"/>
      <c r="AA11" s="229"/>
      <c r="AB11" s="115"/>
    </row>
    <row r="12" spans="2:28" x14ac:dyDescent="0.3">
      <c r="B12" s="97"/>
      <c r="C12" s="94"/>
      <c r="D12" s="94" t="s">
        <v>93</v>
      </c>
      <c r="E12" s="94"/>
      <c r="F12" s="95"/>
      <c r="G12" s="66" t="s">
        <v>88</v>
      </c>
      <c r="H12" s="113">
        <v>2.5063135839646691</v>
      </c>
      <c r="I12" s="229">
        <v>2.3465550694212709</v>
      </c>
      <c r="J12" s="229">
        <v>1.3019643266280809</v>
      </c>
      <c r="K12" s="229">
        <v>1.9177989617735136</v>
      </c>
      <c r="L12" s="113">
        <v>1.9469142135029216</v>
      </c>
      <c r="M12" s="229">
        <v>2.9858251877926847</v>
      </c>
      <c r="N12" s="229">
        <v>2.6926070038910694</v>
      </c>
      <c r="O12" s="229">
        <v>1.8733770248547046</v>
      </c>
      <c r="P12" s="113">
        <v>1.8477684371772654</v>
      </c>
      <c r="Q12" s="114">
        <v>1.3310830153382796</v>
      </c>
      <c r="R12" s="229">
        <v>1.0458411448726253</v>
      </c>
      <c r="S12" s="229">
        <v>1.2449819919375926</v>
      </c>
      <c r="T12" s="113">
        <v>1.5861953186585396</v>
      </c>
      <c r="U12" s="114">
        <v>1.872274629428361</v>
      </c>
      <c r="V12" s="229">
        <v>1.9319349091255305</v>
      </c>
      <c r="W12" s="229">
        <v>1.9754561231514174</v>
      </c>
      <c r="X12" s="113">
        <v>1.8914303062084912</v>
      </c>
      <c r="Y12" s="229">
        <v>1.8816400330169216</v>
      </c>
      <c r="Z12" s="229">
        <v>1.9605745844741591</v>
      </c>
      <c r="AA12" s="229">
        <v>1.9773465311276937</v>
      </c>
      <c r="AB12" s="115">
        <v>1.9676650902323161</v>
      </c>
    </row>
    <row r="13" spans="2:28" x14ac:dyDescent="0.3">
      <c r="B13" s="97"/>
      <c r="C13" s="94"/>
      <c r="D13" s="94" t="s">
        <v>94</v>
      </c>
      <c r="E13" s="94"/>
      <c r="F13" s="95"/>
      <c r="G13" s="66" t="s">
        <v>88</v>
      </c>
      <c r="H13" s="113">
        <v>2.0171598389467533</v>
      </c>
      <c r="I13" s="229">
        <v>2.4176847457182902</v>
      </c>
      <c r="J13" s="229">
        <v>1.179052869498193</v>
      </c>
      <c r="K13" s="229">
        <v>1.549607382337868</v>
      </c>
      <c r="L13" s="113">
        <v>1.7267879398805235</v>
      </c>
      <c r="M13" s="229">
        <v>2.7103188424151909</v>
      </c>
      <c r="N13" s="229">
        <v>2.41084881968861</v>
      </c>
      <c r="O13" s="229">
        <v>2.2586373407271338</v>
      </c>
      <c r="P13" s="113">
        <v>2.295829360226719</v>
      </c>
      <c r="Q13" s="114">
        <v>1.5540763571955836</v>
      </c>
      <c r="R13" s="229">
        <v>1.2828400767005377</v>
      </c>
      <c r="S13" s="229">
        <v>0.77505745544628724</v>
      </c>
      <c r="T13" s="113">
        <v>1.1094328908518634</v>
      </c>
      <c r="U13" s="114">
        <v>1.4327089234799928</v>
      </c>
      <c r="V13" s="229">
        <v>1.5417788847737199</v>
      </c>
      <c r="W13" s="229">
        <v>1.6250870592044606</v>
      </c>
      <c r="X13" s="113">
        <v>1.5980925022576002</v>
      </c>
      <c r="Y13" s="229">
        <v>1.6389495618105485</v>
      </c>
      <c r="Z13" s="229">
        <v>1.7412482020844067</v>
      </c>
      <c r="AA13" s="229">
        <v>1.7769345697681445</v>
      </c>
      <c r="AB13" s="115">
        <v>1.7493996444866582</v>
      </c>
    </row>
    <row r="14" spans="2:28" x14ac:dyDescent="0.3">
      <c r="B14" s="97"/>
      <c r="C14" s="94"/>
      <c r="D14" s="94" t="s">
        <v>173</v>
      </c>
      <c r="E14" s="94"/>
      <c r="F14" s="95"/>
      <c r="G14" s="66" t="s">
        <v>88</v>
      </c>
      <c r="H14" s="113">
        <v>2.2247020844127405</v>
      </c>
      <c r="I14" s="229">
        <v>2.5160114809419127</v>
      </c>
      <c r="J14" s="229">
        <v>1.0332182519257316</v>
      </c>
      <c r="K14" s="229">
        <v>1.5124698334620206</v>
      </c>
      <c r="L14" s="113">
        <v>1.5973475900430856</v>
      </c>
      <c r="M14" s="229">
        <v>2.9771112865035576</v>
      </c>
      <c r="N14" s="229">
        <v>2.5954532662059364</v>
      </c>
      <c r="O14" s="229">
        <v>2.3450586264656863</v>
      </c>
      <c r="P14" s="113">
        <v>2.1564075040142967</v>
      </c>
      <c r="Q14" s="114">
        <v>1.4034861360171789</v>
      </c>
      <c r="R14" s="229">
        <v>1.1228216842178682</v>
      </c>
      <c r="S14" s="229">
        <v>0.61409329991406025</v>
      </c>
      <c r="T14" s="113">
        <v>0.99725675042765261</v>
      </c>
      <c r="U14" s="114">
        <v>1.3735571782999045</v>
      </c>
      <c r="V14" s="229">
        <v>1.5181567441956645</v>
      </c>
      <c r="W14" s="229">
        <v>1.6034289090680574</v>
      </c>
      <c r="X14" s="113">
        <v>1.5540031402145047</v>
      </c>
      <c r="Y14" s="229">
        <v>1.5590196258963687</v>
      </c>
      <c r="Z14" s="229">
        <v>1.6214155766213452</v>
      </c>
      <c r="AA14" s="229">
        <v>1.6294036091302928</v>
      </c>
      <c r="AB14" s="115">
        <v>1.5794505864524382</v>
      </c>
    </row>
    <row r="15" spans="2:28" ht="4" customHeight="1" x14ac:dyDescent="0.3">
      <c r="B15" s="97"/>
      <c r="C15" s="94"/>
      <c r="D15" s="94"/>
      <c r="E15" s="94"/>
      <c r="F15" s="95"/>
      <c r="G15" s="66"/>
      <c r="H15" s="113"/>
      <c r="I15" s="229"/>
      <c r="J15" s="229"/>
      <c r="K15" s="229"/>
      <c r="L15" s="113"/>
      <c r="M15" s="229"/>
      <c r="N15" s="229"/>
      <c r="O15" s="229"/>
      <c r="P15" s="113"/>
      <c r="Q15" s="114"/>
      <c r="R15" s="229"/>
      <c r="S15" s="229"/>
      <c r="T15" s="113"/>
      <c r="U15" s="114"/>
      <c r="V15" s="229"/>
      <c r="W15" s="229"/>
      <c r="X15" s="113"/>
      <c r="Y15" s="229"/>
      <c r="Z15" s="229"/>
      <c r="AA15" s="229"/>
      <c r="AB15" s="115"/>
    </row>
    <row r="16" spans="2:28" x14ac:dyDescent="0.3">
      <c r="B16" s="97"/>
      <c r="C16" s="94" t="s">
        <v>95</v>
      </c>
      <c r="D16" s="94"/>
      <c r="E16" s="94"/>
      <c r="F16" s="95"/>
      <c r="G16" s="66" t="s">
        <v>88</v>
      </c>
      <c r="H16" s="113">
        <v>2.6774584151570906</v>
      </c>
      <c r="I16" s="229">
        <v>1.925217663835781</v>
      </c>
      <c r="J16" s="229">
        <v>0.6899620096648249</v>
      </c>
      <c r="K16" s="229">
        <v>1.781802597159853</v>
      </c>
      <c r="L16" s="113">
        <v>1.9773913566227179</v>
      </c>
      <c r="M16" s="229">
        <v>2.7599970364570652</v>
      </c>
      <c r="N16" s="229">
        <v>1.9327159437819432</v>
      </c>
      <c r="O16" s="229">
        <v>1.5165816917747605</v>
      </c>
      <c r="P16" s="113">
        <v>1.5038644034288069</v>
      </c>
      <c r="Q16" s="114">
        <v>0.431598827331797</v>
      </c>
      <c r="R16" s="229">
        <v>0.64341897174564622</v>
      </c>
      <c r="S16" s="229">
        <v>0.70080183796518725</v>
      </c>
      <c r="T16" s="113">
        <v>0.9831667914351101</v>
      </c>
      <c r="U16" s="114">
        <v>1.7378648581365894</v>
      </c>
      <c r="V16" s="229">
        <v>1.786851302579251</v>
      </c>
      <c r="W16" s="229">
        <v>1.8387088087921342</v>
      </c>
      <c r="X16" s="113">
        <v>1.7636579573651119</v>
      </c>
      <c r="Y16" s="229">
        <v>1.928971527066011</v>
      </c>
      <c r="Z16" s="229">
        <v>1.9973866944074388</v>
      </c>
      <c r="AA16" s="229">
        <v>1.9978160353750525</v>
      </c>
      <c r="AB16" s="115">
        <v>1.9851257900624262</v>
      </c>
    </row>
    <row r="17" spans="2:28" ht="4" customHeight="1" x14ac:dyDescent="0.3">
      <c r="B17" s="97"/>
      <c r="C17" s="94"/>
      <c r="D17" s="94"/>
      <c r="E17" s="94"/>
      <c r="F17" s="95"/>
      <c r="G17" s="66"/>
      <c r="H17" s="95"/>
      <c r="I17" s="111"/>
      <c r="J17" s="111"/>
      <c r="K17" s="111"/>
      <c r="L17" s="95"/>
      <c r="M17" s="111"/>
      <c r="N17" s="111"/>
      <c r="O17" s="111"/>
      <c r="P17" s="95"/>
      <c r="Q17" s="93"/>
      <c r="R17" s="111"/>
      <c r="S17" s="111"/>
      <c r="T17" s="95"/>
      <c r="U17" s="93"/>
      <c r="V17" s="111"/>
      <c r="W17" s="111"/>
      <c r="X17" s="95"/>
      <c r="Y17" s="111"/>
      <c r="Z17" s="111"/>
      <c r="AA17" s="111"/>
      <c r="AB17" s="96"/>
    </row>
    <row r="18" spans="2:28" x14ac:dyDescent="0.3">
      <c r="B18" s="97"/>
      <c r="C18" s="94" t="s">
        <v>30</v>
      </c>
      <c r="D18" s="94"/>
      <c r="E18" s="94"/>
      <c r="F18" s="95"/>
      <c r="G18" s="66" t="s">
        <v>96</v>
      </c>
      <c r="H18" s="113">
        <v>2.4959851149185539</v>
      </c>
      <c r="I18" s="229">
        <v>2.0397554976725019</v>
      </c>
      <c r="J18" s="229">
        <v>0.62624811597675034</v>
      </c>
      <c r="K18" s="229">
        <v>1.8214225617299036</v>
      </c>
      <c r="L18" s="113">
        <v>1.9206975288859525</v>
      </c>
      <c r="M18" s="229">
        <v>3.0203675587667789</v>
      </c>
      <c r="N18" s="229">
        <v>1.9151737615720918</v>
      </c>
      <c r="O18" s="229">
        <v>2.2282458045898892</v>
      </c>
      <c r="P18" s="113">
        <v>0.98025237383525621</v>
      </c>
      <c r="Q18" s="114">
        <v>-0.19976815062382514</v>
      </c>
      <c r="R18" s="229">
        <v>0.7414262883958429</v>
      </c>
      <c r="S18" s="229">
        <v>0.54664336126954538</v>
      </c>
      <c r="T18" s="113">
        <v>1.4256522709741262</v>
      </c>
      <c r="U18" s="114">
        <v>1.8586098099142419</v>
      </c>
      <c r="V18" s="229">
        <v>1.9251596588536728</v>
      </c>
      <c r="W18" s="229">
        <v>1.7538968427737558</v>
      </c>
      <c r="X18" s="113">
        <v>1.7669037461175208</v>
      </c>
      <c r="Y18" s="229">
        <v>1.8520043857579367</v>
      </c>
      <c r="Z18" s="229">
        <v>1.8981124557150792</v>
      </c>
      <c r="AA18" s="229">
        <v>1.9445219167424739</v>
      </c>
      <c r="AB18" s="115">
        <v>1.9846145870998839</v>
      </c>
    </row>
    <row r="19" spans="2:28" x14ac:dyDescent="0.3">
      <c r="B19" s="97"/>
      <c r="C19" s="94"/>
      <c r="D19" s="94" t="s">
        <v>97</v>
      </c>
      <c r="E19" s="94"/>
      <c r="F19" s="95"/>
      <c r="G19" s="66" t="s">
        <v>96</v>
      </c>
      <c r="H19" s="113">
        <v>2.7405458763610397</v>
      </c>
      <c r="I19" s="229">
        <v>2.0587236333868759</v>
      </c>
      <c r="J19" s="229">
        <v>0.77849788657842112</v>
      </c>
      <c r="K19" s="229">
        <v>1.7455353711926023</v>
      </c>
      <c r="L19" s="113">
        <v>1.936277612156772</v>
      </c>
      <c r="M19" s="229">
        <v>3.0120362341507416</v>
      </c>
      <c r="N19" s="229">
        <v>2.2625640706460217</v>
      </c>
      <c r="O19" s="229">
        <v>1.881932885606858</v>
      </c>
      <c r="P19" s="113">
        <v>1.1160883734172558</v>
      </c>
      <c r="Q19" s="114">
        <v>0.4962995219483588</v>
      </c>
      <c r="R19" s="229">
        <v>0.71180810893312696</v>
      </c>
      <c r="S19" s="229">
        <v>0.79198439293652712</v>
      </c>
      <c r="T19" s="113">
        <v>1.1001660401780669</v>
      </c>
      <c r="U19" s="114">
        <v>1.5226518298440368</v>
      </c>
      <c r="V19" s="229">
        <v>1.7364924270246433</v>
      </c>
      <c r="W19" s="229">
        <v>1.8458821468084068</v>
      </c>
      <c r="X19" s="113">
        <v>1.8765591271729107</v>
      </c>
      <c r="Y19" s="229">
        <v>1.9062226076469955</v>
      </c>
      <c r="Z19" s="229">
        <v>1.9325164565487682</v>
      </c>
      <c r="AA19" s="229">
        <v>1.9415531622406945</v>
      </c>
      <c r="AB19" s="115">
        <v>1.9636564556774374</v>
      </c>
    </row>
    <row r="20" spans="2:28" x14ac:dyDescent="0.3">
      <c r="B20" s="97"/>
      <c r="C20" s="94"/>
      <c r="D20" s="94" t="s">
        <v>98</v>
      </c>
      <c r="E20" s="94"/>
      <c r="F20" s="95"/>
      <c r="G20" s="66" t="s">
        <v>96</v>
      </c>
      <c r="H20" s="113">
        <v>5.5812084273658513</v>
      </c>
      <c r="I20" s="229">
        <v>5.5475904359079777</v>
      </c>
      <c r="J20" s="229">
        <v>1.7101014427684618</v>
      </c>
      <c r="K20" s="229">
        <v>2.5099543766026216</v>
      </c>
      <c r="L20" s="113">
        <v>2.0778113130054408</v>
      </c>
      <c r="M20" s="229">
        <v>6.2942618221532314</v>
      </c>
      <c r="N20" s="229">
        <v>6.8607839020331483</v>
      </c>
      <c r="O20" s="229">
        <v>6.1383868773763055</v>
      </c>
      <c r="P20" s="113">
        <v>3.1099592895557464</v>
      </c>
      <c r="Q20" s="114">
        <v>2.596498962138611</v>
      </c>
      <c r="R20" s="229">
        <v>0.91333543564408615</v>
      </c>
      <c r="S20" s="229">
        <v>0.6354349068840861</v>
      </c>
      <c r="T20" s="113">
        <v>2.666786026118757</v>
      </c>
      <c r="U20" s="114">
        <v>2.2139483742222126</v>
      </c>
      <c r="V20" s="229">
        <v>2.6172633206565905</v>
      </c>
      <c r="W20" s="229">
        <v>2.649260529718191</v>
      </c>
      <c r="X20" s="113">
        <v>2.5240146383247719</v>
      </c>
      <c r="Y20" s="229">
        <v>2.3078521185525602</v>
      </c>
      <c r="Z20" s="229">
        <v>2.1067242318531214</v>
      </c>
      <c r="AA20" s="229">
        <v>2.0013152210166822</v>
      </c>
      <c r="AB20" s="115">
        <v>1.9133488985691542</v>
      </c>
    </row>
    <row r="21" spans="2:28" x14ac:dyDescent="0.3">
      <c r="B21" s="97"/>
      <c r="C21" s="94"/>
      <c r="D21" s="94" t="s">
        <v>99</v>
      </c>
      <c r="E21" s="94"/>
      <c r="F21" s="95"/>
      <c r="G21" s="66" t="s">
        <v>96</v>
      </c>
      <c r="H21" s="113">
        <v>1.2078480502660511</v>
      </c>
      <c r="I21" s="229">
        <v>-0.1245307923884269</v>
      </c>
      <c r="J21" s="229">
        <v>0.1578173704808421</v>
      </c>
      <c r="K21" s="229">
        <v>1.7458810211051627</v>
      </c>
      <c r="L21" s="113">
        <v>1.8266740596837252</v>
      </c>
      <c r="M21" s="229">
        <v>-0.11111183376524991</v>
      </c>
      <c r="N21" s="229">
        <v>0.62271508991496205</v>
      </c>
      <c r="O21" s="229">
        <v>0.15581920144069272</v>
      </c>
      <c r="P21" s="113">
        <v>-1.1372564946088772</v>
      </c>
      <c r="Q21" s="114">
        <v>-0.73575559784448785</v>
      </c>
      <c r="R21" s="229">
        <v>-0.21153200541759531</v>
      </c>
      <c r="S21" s="229">
        <v>0.22896856006899213</v>
      </c>
      <c r="T21" s="113">
        <v>1.2891089899763131</v>
      </c>
      <c r="U21" s="114">
        <v>1.7591722299389261</v>
      </c>
      <c r="V21" s="229">
        <v>1.8342342296383549</v>
      </c>
      <c r="W21" s="229">
        <v>1.7093469552709024</v>
      </c>
      <c r="X21" s="113">
        <v>1.7083544299845528</v>
      </c>
      <c r="Y21" s="229">
        <v>1.7688847310208615</v>
      </c>
      <c r="Z21" s="229">
        <v>1.8103318137195856</v>
      </c>
      <c r="AA21" s="229">
        <v>1.8556250407380901</v>
      </c>
      <c r="AB21" s="115">
        <v>1.8867812526152505</v>
      </c>
    </row>
    <row r="22" spans="2:28" x14ac:dyDescent="0.3">
      <c r="B22" s="97"/>
      <c r="C22" s="94"/>
      <c r="D22" s="94" t="s">
        <v>100</v>
      </c>
      <c r="E22" s="94"/>
      <c r="F22" s="95"/>
      <c r="G22" s="66" t="s">
        <v>96</v>
      </c>
      <c r="H22" s="113">
        <v>-1.97976835157192E-2</v>
      </c>
      <c r="I22" s="229">
        <v>-3.0917577125302671</v>
      </c>
      <c r="J22" s="229">
        <v>1.4044159462713424E-2</v>
      </c>
      <c r="K22" s="229">
        <v>1.958703087568253</v>
      </c>
      <c r="L22" s="113">
        <v>1.7876010395916353</v>
      </c>
      <c r="M22" s="229">
        <v>-1.286722193656459</v>
      </c>
      <c r="N22" s="229">
        <v>-3.6044485155511268</v>
      </c>
      <c r="O22" s="229">
        <v>-3.4439096663178503</v>
      </c>
      <c r="P22" s="113">
        <v>-4.0505200068018752</v>
      </c>
      <c r="Q22" s="114">
        <v>-2.7119807187285971</v>
      </c>
      <c r="R22" s="229">
        <v>-0.38168514453681723</v>
      </c>
      <c r="S22" s="229">
        <v>0.92431737029552608</v>
      </c>
      <c r="T22" s="113">
        <v>2.2618594825736409</v>
      </c>
      <c r="U22" s="114">
        <v>2.0938691211621858</v>
      </c>
      <c r="V22" s="229">
        <v>2.0796097170187693</v>
      </c>
      <c r="W22" s="229">
        <v>1.924009066051326</v>
      </c>
      <c r="X22" s="113">
        <v>1.7864770739087135</v>
      </c>
      <c r="Y22" s="229">
        <v>1.745599766859911</v>
      </c>
      <c r="Z22" s="229">
        <v>1.7718922703382702</v>
      </c>
      <c r="AA22" s="229">
        <v>1.787833044637992</v>
      </c>
      <c r="AB22" s="115">
        <v>1.8315431555940194</v>
      </c>
    </row>
    <row r="23" spans="2:28" x14ac:dyDescent="0.3">
      <c r="B23" s="97"/>
      <c r="C23" s="94"/>
      <c r="D23" s="94" t="s">
        <v>101</v>
      </c>
      <c r="E23" s="94"/>
      <c r="F23" s="95"/>
      <c r="G23" s="66" t="s">
        <v>96</v>
      </c>
      <c r="H23" s="113">
        <v>0.23522376565601633</v>
      </c>
      <c r="I23" s="229">
        <v>-2.1987193655482002</v>
      </c>
      <c r="J23" s="229">
        <v>0.30572000391768483</v>
      </c>
      <c r="K23" s="229">
        <v>1.5058807021254097</v>
      </c>
      <c r="L23" s="113">
        <v>1.7828626357511155</v>
      </c>
      <c r="M23" s="229">
        <v>-1.0914870558093526</v>
      </c>
      <c r="N23" s="229">
        <v>-2.7043186324328303</v>
      </c>
      <c r="O23" s="229">
        <v>-2.1902053260589298</v>
      </c>
      <c r="P23" s="113">
        <v>-2.9149277328418748</v>
      </c>
      <c r="Q23" s="114">
        <v>-1.6436319167782045</v>
      </c>
      <c r="R23" s="229">
        <v>0.20801122490057367</v>
      </c>
      <c r="S23" s="229">
        <v>1.057553994304115</v>
      </c>
      <c r="T23" s="113">
        <v>1.7092122932609328</v>
      </c>
      <c r="U23" s="114">
        <v>1.4514703055865681</v>
      </c>
      <c r="V23" s="229">
        <v>1.4648448635193461</v>
      </c>
      <c r="W23" s="229">
        <v>1.5376299412238126</v>
      </c>
      <c r="X23" s="113">
        <v>1.584160115493205</v>
      </c>
      <c r="Y23" s="229">
        <v>1.6717149080939038</v>
      </c>
      <c r="Z23" s="229">
        <v>1.7816254385905523</v>
      </c>
      <c r="AA23" s="229">
        <v>1.8151716090228973</v>
      </c>
      <c r="AB23" s="115">
        <v>1.852897551548736</v>
      </c>
    </row>
    <row r="24" spans="2:28" ht="16" x14ac:dyDescent="0.3">
      <c r="B24" s="97"/>
      <c r="C24" s="94"/>
      <c r="D24" s="94" t="s">
        <v>102</v>
      </c>
      <c r="E24" s="94"/>
      <c r="F24" s="95"/>
      <c r="G24" s="66" t="s">
        <v>96</v>
      </c>
      <c r="H24" s="113">
        <v>-0.25442298584373191</v>
      </c>
      <c r="I24" s="229">
        <v>-0.91311518743803788</v>
      </c>
      <c r="J24" s="229">
        <v>-0.29078685088306599</v>
      </c>
      <c r="K24" s="229">
        <v>0.44610458262184238</v>
      </c>
      <c r="L24" s="113">
        <v>4.6554043753701535E-3</v>
      </c>
      <c r="M24" s="229">
        <v>-0.19738961999890137</v>
      </c>
      <c r="N24" s="229">
        <v>-0.92514885600908769</v>
      </c>
      <c r="O24" s="229">
        <v>-1.2817779082741936</v>
      </c>
      <c r="P24" s="113">
        <v>-1.1696878288714458</v>
      </c>
      <c r="Q24" s="114">
        <v>-1.0862019641132434</v>
      </c>
      <c r="R24" s="229">
        <v>-0.58847228103739724</v>
      </c>
      <c r="S24" s="229">
        <v>-0.13184232028426379</v>
      </c>
      <c r="T24" s="113">
        <v>0.54336001317092553</v>
      </c>
      <c r="U24" s="114">
        <v>0.63320798963349034</v>
      </c>
      <c r="V24" s="229">
        <v>0.60588951210279163</v>
      </c>
      <c r="W24" s="229">
        <v>0.38052801217752119</v>
      </c>
      <c r="X24" s="113">
        <v>0.19916191479605061</v>
      </c>
      <c r="Y24" s="229">
        <v>7.2670023155183117E-2</v>
      </c>
      <c r="Z24" s="229">
        <v>-9.5627950628056624E-3</v>
      </c>
      <c r="AA24" s="229">
        <v>-2.6851169578023359E-2</v>
      </c>
      <c r="AB24" s="115">
        <v>-2.0965918955738516E-2</v>
      </c>
    </row>
    <row r="25" spans="2:28" ht="3.75" customHeight="1" x14ac:dyDescent="0.3">
      <c r="B25" s="97"/>
      <c r="C25" s="94"/>
      <c r="D25" s="94"/>
      <c r="E25" s="94"/>
      <c r="F25" s="95"/>
      <c r="G25" s="66"/>
      <c r="H25" s="95"/>
      <c r="I25" s="111"/>
      <c r="J25" s="111"/>
      <c r="K25" s="111"/>
      <c r="L25" s="95"/>
      <c r="M25" s="111"/>
      <c r="N25" s="111"/>
      <c r="O25" s="111"/>
      <c r="P25" s="95"/>
      <c r="Q25" s="93"/>
      <c r="R25" s="111"/>
      <c r="S25" s="111"/>
      <c r="T25" s="95"/>
      <c r="U25" s="93"/>
      <c r="V25" s="111"/>
      <c r="W25" s="111"/>
      <c r="X25" s="95"/>
      <c r="Y25" s="111"/>
      <c r="Z25" s="111"/>
      <c r="AA25" s="111"/>
      <c r="AB25" s="96"/>
    </row>
    <row r="26" spans="2:28" ht="16.5" thickBot="1" x14ac:dyDescent="0.35">
      <c r="B26" s="103"/>
      <c r="C26" s="104" t="s">
        <v>103</v>
      </c>
      <c r="D26" s="104"/>
      <c r="E26" s="104"/>
      <c r="F26" s="105"/>
      <c r="G26" s="128" t="s">
        <v>104</v>
      </c>
      <c r="H26" s="116">
        <v>5.2769228447286736</v>
      </c>
      <c r="I26" s="117">
        <v>5.8069332408433638</v>
      </c>
      <c r="J26" s="117">
        <v>-1.2443919145890447</v>
      </c>
      <c r="K26" s="117">
        <v>1.2817702500346826</v>
      </c>
      <c r="L26" s="116">
        <v>1.824622121139214</v>
      </c>
      <c r="M26" s="117">
        <v>9.6983922026655449</v>
      </c>
      <c r="N26" s="117">
        <v>6.7756498073066922</v>
      </c>
      <c r="O26" s="117">
        <v>3.4479794099676866</v>
      </c>
      <c r="P26" s="116">
        <v>3.5733935143196618</v>
      </c>
      <c r="Q26" s="118">
        <v>-3.0522121665302819</v>
      </c>
      <c r="R26" s="117">
        <v>-2.4271464674880576</v>
      </c>
      <c r="S26" s="117">
        <v>0.39459671378054395</v>
      </c>
      <c r="T26" s="116">
        <v>5.5675701792637255E-2</v>
      </c>
      <c r="U26" s="118">
        <v>0.60874750817478684</v>
      </c>
      <c r="V26" s="117">
        <v>1.134999147667088</v>
      </c>
      <c r="W26" s="117">
        <v>1.6879280862168997</v>
      </c>
      <c r="X26" s="116">
        <v>1.675425374435946</v>
      </c>
      <c r="Y26" s="117">
        <v>1.7971188761442818</v>
      </c>
      <c r="Z26" s="117">
        <v>1.8268154905924945</v>
      </c>
      <c r="AA26" s="117">
        <v>1.9366068737044912</v>
      </c>
      <c r="AB26" s="119">
        <v>1.7385883950330765</v>
      </c>
    </row>
    <row r="27" spans="2:28" ht="4" customHeight="1" x14ac:dyDescent="0.3"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2:28" x14ac:dyDescent="0.3">
      <c r="B28" s="111" t="s">
        <v>188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2:28" x14ac:dyDescent="0.3">
      <c r="B29" s="111" t="s">
        <v>202</v>
      </c>
      <c r="C29" s="111"/>
      <c r="D29" s="111"/>
      <c r="E29" s="111"/>
      <c r="F29" s="11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2:28" x14ac:dyDescent="0.3">
      <c r="B30" s="111" t="s">
        <v>203</v>
      </c>
      <c r="C30" s="111"/>
      <c r="D30" s="111"/>
      <c r="E30" s="111"/>
      <c r="F30" s="112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2:28" x14ac:dyDescent="0.3">
      <c r="B31" s="111"/>
      <c r="C31" s="111"/>
      <c r="D31" s="111"/>
      <c r="E31" s="111"/>
      <c r="F31" s="111"/>
      <c r="G31" s="112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2:28" ht="14.5" thickBot="1" x14ac:dyDescent="0.35">
      <c r="B32" s="111"/>
      <c r="C32" s="111"/>
      <c r="D32" s="111"/>
      <c r="E32" s="111"/>
      <c r="F32" s="122" t="s">
        <v>12</v>
      </c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2:28" x14ac:dyDescent="0.3">
      <c r="B33" s="111"/>
      <c r="C33" s="111"/>
      <c r="D33" s="111"/>
      <c r="E33" s="111"/>
      <c r="F33" s="137"/>
      <c r="G33" s="138"/>
      <c r="H33" s="139">
        <v>43983</v>
      </c>
      <c r="I33" s="139">
        <v>44013</v>
      </c>
      <c r="J33" s="139">
        <v>44044</v>
      </c>
      <c r="K33" s="139">
        <v>44075</v>
      </c>
      <c r="L33" s="139">
        <v>44105</v>
      </c>
      <c r="M33" s="139">
        <v>44136</v>
      </c>
      <c r="N33" s="139">
        <v>44166</v>
      </c>
      <c r="O33" s="139">
        <v>44197</v>
      </c>
      <c r="P33" s="139">
        <v>44228</v>
      </c>
      <c r="Q33" s="139">
        <v>44256</v>
      </c>
      <c r="R33" s="139">
        <v>44287</v>
      </c>
      <c r="S33" s="139">
        <v>44317</v>
      </c>
      <c r="T33" s="139">
        <v>44348</v>
      </c>
      <c r="U33" s="139">
        <v>44378</v>
      </c>
      <c r="V33" s="139">
        <v>44409</v>
      </c>
      <c r="W33" s="139">
        <v>44440</v>
      </c>
      <c r="X33" s="140">
        <v>44470</v>
      </c>
      <c r="Y33" s="111"/>
      <c r="Z33" s="111"/>
      <c r="AA33" s="111"/>
      <c r="AB33" s="111"/>
    </row>
    <row r="34" spans="2:28" ht="14.5" thickBot="1" x14ac:dyDescent="0.35">
      <c r="B34" s="111"/>
      <c r="C34" s="111"/>
      <c r="D34" s="111"/>
      <c r="E34" s="111"/>
      <c r="F34" s="141" t="s">
        <v>87</v>
      </c>
      <c r="G34" s="106" t="s">
        <v>105</v>
      </c>
      <c r="H34" s="117">
        <v>1.849938961404817</v>
      </c>
      <c r="I34" s="117">
        <v>1.7816954238559788</v>
      </c>
      <c r="J34" s="117">
        <v>1.4410030878637485</v>
      </c>
      <c r="K34" s="117">
        <v>1.392913901093749</v>
      </c>
      <c r="L34" s="117">
        <v>1.6281463460278758</v>
      </c>
      <c r="M34" s="117">
        <v>1.502824945275421</v>
      </c>
      <c r="N34" s="117">
        <v>1.4424210821976828</v>
      </c>
      <c r="O34" s="117">
        <v>0.26519863650086961</v>
      </c>
      <c r="P34" s="117">
        <v>0.31500538652993271</v>
      </c>
      <c r="Q34" s="117">
        <v>0.3746023085175807</v>
      </c>
      <c r="R34" s="117">
        <v>0.63103854661888192</v>
      </c>
      <c r="S34" s="117">
        <v>0.4408335451346943</v>
      </c>
      <c r="T34" s="117">
        <v>0.65147714602331064</v>
      </c>
      <c r="U34" s="117">
        <v>0.51303039234100822</v>
      </c>
      <c r="V34" s="117">
        <v>0.62987104867944765</v>
      </c>
      <c r="W34" s="117">
        <v>0.75946360720296013</v>
      </c>
      <c r="X34" s="119">
        <v>0.83932253586023364</v>
      </c>
      <c r="Y34" s="111"/>
      <c r="Z34" s="111"/>
      <c r="AA34" s="111"/>
      <c r="AB34" s="111"/>
    </row>
    <row r="35" spans="2:28" x14ac:dyDescent="0.3">
      <c r="B35" s="111"/>
      <c r="C35" s="111"/>
      <c r="D35" s="111"/>
      <c r="E35" s="111"/>
      <c r="F35" s="111" t="s">
        <v>188</v>
      </c>
      <c r="G35" s="142"/>
      <c r="H35" s="143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2:28" x14ac:dyDescent="0.3">
      <c r="G36" s="7"/>
      <c r="H36" s="8"/>
    </row>
    <row r="37" spans="2:28" x14ac:dyDescent="0.3">
      <c r="G37" s="7"/>
      <c r="H37" s="8"/>
    </row>
    <row r="38" spans="2:28" x14ac:dyDescent="0.3">
      <c r="G38" s="7"/>
      <c r="H38" s="8"/>
    </row>
    <row r="39" spans="2:28" x14ac:dyDescent="0.3">
      <c r="G39" s="7"/>
      <c r="H39" s="8"/>
    </row>
    <row r="40" spans="2:28" x14ac:dyDescent="0.3">
      <c r="G40" s="7"/>
      <c r="H40" s="8"/>
    </row>
    <row r="41" spans="2:28" x14ac:dyDescent="0.3">
      <c r="G41" s="7"/>
      <c r="H41" s="8"/>
    </row>
    <row r="42" spans="2:28" x14ac:dyDescent="0.3">
      <c r="G42" s="7"/>
      <c r="H42" s="8"/>
    </row>
    <row r="43" spans="2:28" x14ac:dyDescent="0.3">
      <c r="G43" s="7"/>
      <c r="H43" s="8"/>
    </row>
  </sheetData>
  <mergeCells count="10">
    <mergeCell ref="M3:P3"/>
    <mergeCell ref="Y3:AB3"/>
    <mergeCell ref="Q3:T3"/>
    <mergeCell ref="U3:X3"/>
    <mergeCell ref="B3:F4"/>
    <mergeCell ref="G3:G4"/>
    <mergeCell ref="I3:I4"/>
    <mergeCell ref="J3:J4"/>
    <mergeCell ref="L3:L4"/>
    <mergeCell ref="K3:K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DJ69"/>
  <sheetViews>
    <sheetView zoomScale="60" zoomScaleNormal="60" workbookViewId="0">
      <selection activeCell="O68" sqref="O68"/>
    </sheetView>
  </sheetViews>
  <sheetFormatPr defaultColWidth="9.1796875" defaultRowHeight="14" x14ac:dyDescent="0.3"/>
  <cols>
    <col min="1" max="5" width="3.1796875" style="3" customWidth="1"/>
    <col min="6" max="6" width="35" style="3" customWidth="1"/>
    <col min="7" max="7" width="22.54296875" style="3" customWidth="1"/>
    <col min="8" max="8" width="10.1796875" style="3" customWidth="1"/>
    <col min="9" max="12" width="9.1796875" style="3" customWidth="1"/>
    <col min="13" max="24" width="9.1796875" style="3"/>
    <col min="25" max="28" width="9.1796875" style="3" customWidth="1"/>
    <col min="29" max="16384" width="9.1796875" style="3"/>
  </cols>
  <sheetData>
    <row r="1" spans="2:28" ht="22.5" customHeight="1" thickBot="1" x14ac:dyDescent="0.45">
      <c r="B1" s="129" t="s">
        <v>106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2:28" ht="30" customHeight="1" x14ac:dyDescent="0.3">
      <c r="B2" s="78" t="str">
        <f>"Medium-Term Forecast "&amp;Summary!H3&amp;" - labour market [level]"</f>
        <v>Medium-Term Forecast MTF-2020Q4 - labour market [level]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</row>
    <row r="3" spans="2:28" x14ac:dyDescent="0.3">
      <c r="B3" s="287" t="s">
        <v>19</v>
      </c>
      <c r="C3" s="288"/>
      <c r="D3" s="288"/>
      <c r="E3" s="288"/>
      <c r="F3" s="289"/>
      <c r="G3" s="299" t="s">
        <v>18</v>
      </c>
      <c r="H3" s="81" t="s">
        <v>17</v>
      </c>
      <c r="I3" s="282">
        <v>2020</v>
      </c>
      <c r="J3" s="282">
        <v>2021</v>
      </c>
      <c r="K3" s="282">
        <v>2022</v>
      </c>
      <c r="L3" s="304">
        <v>2023</v>
      </c>
      <c r="M3" s="302">
        <v>2019</v>
      </c>
      <c r="N3" s="300"/>
      <c r="O3" s="300"/>
      <c r="P3" s="300"/>
      <c r="Q3" s="302">
        <v>2020</v>
      </c>
      <c r="R3" s="300"/>
      <c r="S3" s="300"/>
      <c r="T3" s="300"/>
      <c r="U3" s="302">
        <v>2021</v>
      </c>
      <c r="V3" s="300"/>
      <c r="W3" s="300"/>
      <c r="X3" s="300"/>
      <c r="Y3" s="302">
        <v>2022</v>
      </c>
      <c r="Z3" s="300"/>
      <c r="AA3" s="300"/>
      <c r="AB3" s="301"/>
    </row>
    <row r="4" spans="2:28" x14ac:dyDescent="0.3">
      <c r="B4" s="290"/>
      <c r="C4" s="291"/>
      <c r="D4" s="291"/>
      <c r="E4" s="291"/>
      <c r="F4" s="292"/>
      <c r="G4" s="297"/>
      <c r="H4" s="144">
        <v>2019</v>
      </c>
      <c r="I4" s="283"/>
      <c r="J4" s="283"/>
      <c r="K4" s="283"/>
      <c r="L4" s="305"/>
      <c r="M4" s="84" t="s">
        <v>0</v>
      </c>
      <c r="N4" s="84" t="s">
        <v>1</v>
      </c>
      <c r="O4" s="84" t="s">
        <v>2</v>
      </c>
      <c r="P4" s="85" t="s">
        <v>3</v>
      </c>
      <c r="Q4" s="83" t="s">
        <v>0</v>
      </c>
      <c r="R4" s="84" t="s">
        <v>1</v>
      </c>
      <c r="S4" s="84" t="s">
        <v>2</v>
      </c>
      <c r="T4" s="85" t="s">
        <v>3</v>
      </c>
      <c r="U4" s="83" t="s">
        <v>0</v>
      </c>
      <c r="V4" s="84" t="s">
        <v>1</v>
      </c>
      <c r="W4" s="84" t="s">
        <v>2</v>
      </c>
      <c r="X4" s="85" t="s">
        <v>3</v>
      </c>
      <c r="Y4" s="84" t="s">
        <v>0</v>
      </c>
      <c r="Z4" s="84" t="s">
        <v>1</v>
      </c>
      <c r="AA4" s="84" t="s">
        <v>2</v>
      </c>
      <c r="AB4" s="86" t="s">
        <v>3</v>
      </c>
    </row>
    <row r="5" spans="2:28" ht="4" customHeight="1" x14ac:dyDescent="0.3">
      <c r="B5" s="87"/>
      <c r="C5" s="88"/>
      <c r="D5" s="88"/>
      <c r="E5" s="88"/>
      <c r="F5" s="89"/>
      <c r="G5" s="90"/>
      <c r="H5" s="145"/>
      <c r="I5" s="131"/>
      <c r="J5" s="131"/>
      <c r="K5" s="265"/>
      <c r="L5" s="132"/>
      <c r="M5" s="92"/>
      <c r="N5" s="92"/>
      <c r="O5" s="92"/>
      <c r="P5" s="91"/>
      <c r="Q5" s="133"/>
      <c r="R5" s="92"/>
      <c r="S5" s="92"/>
      <c r="T5" s="91"/>
      <c r="U5" s="133"/>
      <c r="V5" s="92"/>
      <c r="W5" s="92"/>
      <c r="X5" s="91"/>
      <c r="Y5" s="92"/>
      <c r="Z5" s="92"/>
      <c r="AA5" s="92"/>
      <c r="AB5" s="125"/>
    </row>
    <row r="6" spans="2:28" x14ac:dyDescent="0.3">
      <c r="B6" s="87" t="s">
        <v>107</v>
      </c>
      <c r="C6" s="88"/>
      <c r="D6" s="88"/>
      <c r="E6" s="88"/>
      <c r="F6" s="135"/>
      <c r="G6" s="146"/>
      <c r="H6" s="145"/>
      <c r="I6" s="131"/>
      <c r="J6" s="131"/>
      <c r="K6" s="265"/>
      <c r="L6" s="132"/>
      <c r="M6" s="92"/>
      <c r="N6" s="92"/>
      <c r="O6" s="92"/>
      <c r="P6" s="91"/>
      <c r="Q6" s="133"/>
      <c r="R6" s="92"/>
      <c r="S6" s="92"/>
      <c r="T6" s="91"/>
      <c r="U6" s="133"/>
      <c r="V6" s="92"/>
      <c r="W6" s="92"/>
      <c r="X6" s="91"/>
      <c r="Y6" s="92"/>
      <c r="Z6" s="92"/>
      <c r="AA6" s="92"/>
      <c r="AB6" s="125"/>
    </row>
    <row r="7" spans="2:28" x14ac:dyDescent="0.3">
      <c r="B7" s="87"/>
      <c r="C7" s="134" t="s">
        <v>43</v>
      </c>
      <c r="D7" s="88"/>
      <c r="E7" s="88"/>
      <c r="F7" s="135"/>
      <c r="G7" s="66" t="s">
        <v>108</v>
      </c>
      <c r="H7" s="147">
        <v>2445.1900000000028</v>
      </c>
      <c r="I7" s="218">
        <v>2399.3294659104959</v>
      </c>
      <c r="J7" s="218">
        <v>2377.9184824698273</v>
      </c>
      <c r="K7" s="218">
        <v>2404.449985925914</v>
      </c>
      <c r="L7" s="148">
        <v>2430.4597969948586</v>
      </c>
      <c r="M7" s="230">
        <v>2424.8243640845399</v>
      </c>
      <c r="N7" s="230">
        <v>2401.73101751884</v>
      </c>
      <c r="O7" s="230">
        <v>2394.9020337475299</v>
      </c>
      <c r="P7" s="149">
        <v>2375.8604482910732</v>
      </c>
      <c r="Q7" s="150">
        <v>2371.0158721559242</v>
      </c>
      <c r="R7" s="230">
        <v>2373.7298717458139</v>
      </c>
      <c r="S7" s="230">
        <v>2379.7205696073397</v>
      </c>
      <c r="T7" s="149">
        <v>2387.2076163702309</v>
      </c>
      <c r="U7" s="150">
        <v>2394.523503070347</v>
      </c>
      <c r="V7" s="230">
        <v>2401.2242314735709</v>
      </c>
      <c r="W7" s="230">
        <v>2407.6336422700342</v>
      </c>
      <c r="X7" s="149">
        <v>2414.4185668897026</v>
      </c>
      <c r="Y7" s="230">
        <v>2420.7745279684336</v>
      </c>
      <c r="Z7" s="230">
        <v>2427.120387380106</v>
      </c>
      <c r="AA7" s="230">
        <v>2433.5181358530949</v>
      </c>
      <c r="AB7" s="151">
        <v>2440.4261367777985</v>
      </c>
    </row>
    <row r="8" spans="2:28" ht="4" customHeight="1" x14ac:dyDescent="0.3">
      <c r="B8" s="97"/>
      <c r="C8" s="94"/>
      <c r="D8" s="126"/>
      <c r="E8" s="94"/>
      <c r="F8" s="95"/>
      <c r="G8" s="66"/>
      <c r="H8" s="152"/>
      <c r="I8" s="230"/>
      <c r="J8" s="230"/>
      <c r="K8" s="230"/>
      <c r="L8" s="149"/>
      <c r="M8" s="230"/>
      <c r="N8" s="230"/>
      <c r="O8" s="230"/>
      <c r="P8" s="149"/>
      <c r="Q8" s="150"/>
      <c r="R8" s="230"/>
      <c r="S8" s="230"/>
      <c r="T8" s="149"/>
      <c r="U8" s="150"/>
      <c r="V8" s="230"/>
      <c r="W8" s="230"/>
      <c r="X8" s="149"/>
      <c r="Y8" s="230"/>
      <c r="Z8" s="230"/>
      <c r="AA8" s="230"/>
      <c r="AB8" s="151"/>
    </row>
    <row r="9" spans="2:28" x14ac:dyDescent="0.3">
      <c r="B9" s="97"/>
      <c r="C9" s="94"/>
      <c r="D9" s="126" t="s">
        <v>109</v>
      </c>
      <c r="E9" s="94"/>
      <c r="F9" s="95"/>
      <c r="G9" s="66" t="s">
        <v>108</v>
      </c>
      <c r="H9" s="152">
        <v>2114.9749999999999</v>
      </c>
      <c r="I9" s="230">
        <v>2073.4092568403576</v>
      </c>
      <c r="J9" s="230">
        <v>2054.9209730290904</v>
      </c>
      <c r="K9" s="230">
        <v>2077.1708789656923</v>
      </c>
      <c r="L9" s="149">
        <v>2099.6403927572242</v>
      </c>
      <c r="M9" s="231"/>
      <c r="N9" s="231"/>
      <c r="O9" s="231"/>
      <c r="P9" s="153"/>
      <c r="Q9" s="154"/>
      <c r="R9" s="231"/>
      <c r="S9" s="231"/>
      <c r="T9" s="153"/>
      <c r="U9" s="154"/>
      <c r="V9" s="231"/>
      <c r="W9" s="231"/>
      <c r="X9" s="153"/>
      <c r="Y9" s="231"/>
      <c r="Z9" s="231"/>
      <c r="AA9" s="231"/>
      <c r="AB9" s="155"/>
    </row>
    <row r="10" spans="2:28" x14ac:dyDescent="0.3">
      <c r="B10" s="97"/>
      <c r="C10" s="94"/>
      <c r="D10" s="126" t="s">
        <v>110</v>
      </c>
      <c r="E10" s="94"/>
      <c r="F10" s="95"/>
      <c r="G10" s="66" t="s">
        <v>108</v>
      </c>
      <c r="H10" s="152">
        <v>330.21500000000282</v>
      </c>
      <c r="I10" s="230">
        <v>325.92020907013784</v>
      </c>
      <c r="J10" s="230">
        <v>322.99750944073725</v>
      </c>
      <c r="K10" s="230">
        <v>327.27910696022144</v>
      </c>
      <c r="L10" s="149">
        <v>330.81940423763399</v>
      </c>
      <c r="M10" s="231"/>
      <c r="N10" s="231"/>
      <c r="O10" s="231"/>
      <c r="P10" s="153"/>
      <c r="Q10" s="154"/>
      <c r="R10" s="231"/>
      <c r="S10" s="231"/>
      <c r="T10" s="153"/>
      <c r="U10" s="154"/>
      <c r="V10" s="231"/>
      <c r="W10" s="231"/>
      <c r="X10" s="153"/>
      <c r="Y10" s="231"/>
      <c r="Z10" s="231"/>
      <c r="AA10" s="231"/>
      <c r="AB10" s="155"/>
    </row>
    <row r="11" spans="2:28" ht="4" customHeight="1" x14ac:dyDescent="0.3">
      <c r="B11" s="97"/>
      <c r="C11" s="94"/>
      <c r="D11" s="94"/>
      <c r="E11" s="94"/>
      <c r="F11" s="95"/>
      <c r="G11" s="66"/>
      <c r="H11" s="156"/>
      <c r="I11" s="111"/>
      <c r="J11" s="111"/>
      <c r="K11" s="111"/>
      <c r="L11" s="95"/>
      <c r="M11" s="111"/>
      <c r="N11" s="111"/>
      <c r="O11" s="111"/>
      <c r="P11" s="95"/>
      <c r="Q11" s="93"/>
      <c r="R11" s="111"/>
      <c r="S11" s="111"/>
      <c r="T11" s="95"/>
      <c r="U11" s="93"/>
      <c r="V11" s="111"/>
      <c r="W11" s="111"/>
      <c r="X11" s="95"/>
      <c r="Y11" s="111"/>
      <c r="Z11" s="111"/>
      <c r="AA11" s="111"/>
      <c r="AB11" s="96"/>
    </row>
    <row r="12" spans="2:28" x14ac:dyDescent="0.3">
      <c r="B12" s="97"/>
      <c r="C12" s="94" t="s">
        <v>111</v>
      </c>
      <c r="D12" s="94"/>
      <c r="E12" s="94"/>
      <c r="F12" s="95"/>
      <c r="G12" s="66" t="s">
        <v>112</v>
      </c>
      <c r="H12" s="120">
        <v>157.74424999999977</v>
      </c>
      <c r="I12" s="229">
        <v>184.46292238662875</v>
      </c>
      <c r="J12" s="229">
        <v>214.21754799567489</v>
      </c>
      <c r="K12" s="229">
        <v>199.23504084161786</v>
      </c>
      <c r="L12" s="113">
        <v>176.22043635577441</v>
      </c>
      <c r="M12" s="215">
        <v>164.15448883614999</v>
      </c>
      <c r="N12" s="215">
        <v>178.41416072300601</v>
      </c>
      <c r="O12" s="215">
        <v>190.72484683752299</v>
      </c>
      <c r="P12" s="43">
        <v>204.55819314983606</v>
      </c>
      <c r="Q12" s="136">
        <v>212.6887114010737</v>
      </c>
      <c r="R12" s="215">
        <v>216.18684349953455</v>
      </c>
      <c r="S12" s="215">
        <v>215.52617229760588</v>
      </c>
      <c r="T12" s="43">
        <v>212.46846478448538</v>
      </c>
      <c r="U12" s="136">
        <v>207.58057762326877</v>
      </c>
      <c r="V12" s="215">
        <v>202.43991880227341</v>
      </c>
      <c r="W12" s="215">
        <v>196.61557488362897</v>
      </c>
      <c r="X12" s="43">
        <v>190.30409205730027</v>
      </c>
      <c r="Y12" s="215">
        <v>184.1858113618573</v>
      </c>
      <c r="Z12" s="215">
        <v>178.49446196359432</v>
      </c>
      <c r="AA12" s="215">
        <v>173.70090998315845</v>
      </c>
      <c r="AB12" s="44">
        <v>168.50056211448759</v>
      </c>
    </row>
    <row r="13" spans="2:28" x14ac:dyDescent="0.3">
      <c r="B13" s="97"/>
      <c r="C13" s="94" t="s">
        <v>48</v>
      </c>
      <c r="D13" s="94"/>
      <c r="E13" s="94"/>
      <c r="F13" s="95"/>
      <c r="G13" s="66" t="s">
        <v>4</v>
      </c>
      <c r="H13" s="120">
        <v>5.7540492327632959</v>
      </c>
      <c r="I13" s="229">
        <v>6.7989926187722052</v>
      </c>
      <c r="J13" s="229">
        <v>7.8904285101134537</v>
      </c>
      <c r="K13" s="229">
        <v>7.3449081600081847</v>
      </c>
      <c r="L13" s="113">
        <v>6.5134815336999425</v>
      </c>
      <c r="M13" s="229">
        <v>6.0405422017183197</v>
      </c>
      <c r="N13" s="229">
        <v>6.5874696548164673</v>
      </c>
      <c r="O13" s="229">
        <v>7.0194174238125111</v>
      </c>
      <c r="P13" s="113">
        <v>7.5485411947415191</v>
      </c>
      <c r="Q13" s="114">
        <v>7.8414301115494602</v>
      </c>
      <c r="R13" s="229">
        <v>7.9640353119117826</v>
      </c>
      <c r="S13" s="229">
        <v>7.9354446555871068</v>
      </c>
      <c r="T13" s="113">
        <v>7.8208039614054661</v>
      </c>
      <c r="U13" s="114">
        <v>7.6456248084494245</v>
      </c>
      <c r="V13" s="229">
        <v>7.4609094062454879</v>
      </c>
      <c r="W13" s="229">
        <v>7.2507490726197998</v>
      </c>
      <c r="X13" s="113">
        <v>7.0223493527180239</v>
      </c>
      <c r="Y13" s="229">
        <v>6.8018431801400405</v>
      </c>
      <c r="Z13" s="229">
        <v>6.5961096638081944</v>
      </c>
      <c r="AA13" s="229">
        <v>6.4226526696776292</v>
      </c>
      <c r="AB13" s="115">
        <v>6.2333206211739043</v>
      </c>
    </row>
    <row r="14" spans="2:28" ht="4" customHeight="1" x14ac:dyDescent="0.3">
      <c r="B14" s="97"/>
      <c r="C14" s="94"/>
      <c r="D14" s="94"/>
      <c r="E14" s="94"/>
      <c r="F14" s="95"/>
      <c r="G14" s="66"/>
      <c r="H14" s="156"/>
      <c r="I14" s="111"/>
      <c r="J14" s="111"/>
      <c r="K14" s="111"/>
      <c r="L14" s="95"/>
      <c r="M14" s="111"/>
      <c r="N14" s="111"/>
      <c r="O14" s="111"/>
      <c r="P14" s="95"/>
      <c r="Q14" s="93"/>
      <c r="R14" s="111"/>
      <c r="S14" s="111"/>
      <c r="T14" s="95"/>
      <c r="U14" s="93"/>
      <c r="V14" s="111"/>
      <c r="W14" s="111"/>
      <c r="X14" s="95"/>
      <c r="Y14" s="111"/>
      <c r="Z14" s="111"/>
      <c r="AA14" s="111"/>
      <c r="AB14" s="96"/>
    </row>
    <row r="15" spans="2:28" x14ac:dyDescent="0.3">
      <c r="B15" s="87" t="s">
        <v>113</v>
      </c>
      <c r="C15" s="94"/>
      <c r="D15" s="94"/>
      <c r="E15" s="94"/>
      <c r="F15" s="95"/>
      <c r="G15" s="66"/>
      <c r="H15" s="156"/>
      <c r="I15" s="111"/>
      <c r="J15" s="111"/>
      <c r="K15" s="111"/>
      <c r="L15" s="95"/>
      <c r="M15" s="111"/>
      <c r="N15" s="111"/>
      <c r="O15" s="111"/>
      <c r="P15" s="95"/>
      <c r="Q15" s="93"/>
      <c r="R15" s="111"/>
      <c r="S15" s="111"/>
      <c r="T15" s="95"/>
      <c r="U15" s="93"/>
      <c r="V15" s="111"/>
      <c r="W15" s="111"/>
      <c r="X15" s="95"/>
      <c r="Y15" s="111"/>
      <c r="Z15" s="111"/>
      <c r="AA15" s="111"/>
      <c r="AB15" s="96"/>
    </row>
    <row r="16" spans="2:28" x14ac:dyDescent="0.3">
      <c r="B16" s="97"/>
      <c r="C16" s="94" t="s">
        <v>114</v>
      </c>
      <c r="D16" s="94"/>
      <c r="E16" s="94"/>
      <c r="F16" s="95"/>
      <c r="G16" s="66" t="s">
        <v>13</v>
      </c>
      <c r="H16" s="232">
        <v>18996.942280641601</v>
      </c>
      <c r="I16" s="199">
        <v>19309.54511499354</v>
      </c>
      <c r="J16" s="199">
        <v>20324.933147244021</v>
      </c>
      <c r="K16" s="199">
        <v>21344.709613600753</v>
      </c>
      <c r="L16" s="101">
        <v>22299.456877766184</v>
      </c>
      <c r="M16" s="199">
        <v>4933.7830195325996</v>
      </c>
      <c r="N16" s="199">
        <v>4539.1276697305411</v>
      </c>
      <c r="O16" s="199">
        <v>4931.7377135716952</v>
      </c>
      <c r="P16" s="101">
        <v>4904.9072642336378</v>
      </c>
      <c r="Q16" s="100">
        <v>4970.1283072366841</v>
      </c>
      <c r="R16" s="199">
        <v>5052.6880077368241</v>
      </c>
      <c r="S16" s="199">
        <v>5117.633713314367</v>
      </c>
      <c r="T16" s="101">
        <v>5183.8269751284251</v>
      </c>
      <c r="U16" s="100">
        <v>5246.3021314983544</v>
      </c>
      <c r="V16" s="199">
        <v>5310.1448814140331</v>
      </c>
      <c r="W16" s="199">
        <v>5365.2030997970223</v>
      </c>
      <c r="X16" s="101">
        <v>5422.2582235314367</v>
      </c>
      <c r="Y16" s="199">
        <v>5483.268022493673</v>
      </c>
      <c r="Z16" s="199">
        <v>5543.2933815977913</v>
      </c>
      <c r="AA16" s="199">
        <v>5602.4457736301711</v>
      </c>
      <c r="AB16" s="102">
        <v>5669.6180613175848</v>
      </c>
    </row>
    <row r="17" spans="1:114" s="13" customFormat="1" ht="16" x14ac:dyDescent="0.3">
      <c r="A17" s="11"/>
      <c r="B17" s="157"/>
      <c r="C17" s="63" t="s">
        <v>115</v>
      </c>
      <c r="D17" s="63"/>
      <c r="E17" s="63"/>
      <c r="F17" s="64"/>
      <c r="G17" s="65" t="s">
        <v>13</v>
      </c>
      <c r="H17" s="233">
        <v>1092.25</v>
      </c>
      <c r="I17" s="234">
        <v>1124.6695585230311</v>
      </c>
      <c r="J17" s="234">
        <v>1179.0824473571452</v>
      </c>
      <c r="K17" s="234">
        <v>1237.3683687713701</v>
      </c>
      <c r="L17" s="235">
        <v>1291.5792817366355</v>
      </c>
      <c r="M17" s="199">
        <v>1130.5831958260001</v>
      </c>
      <c r="N17" s="199">
        <v>1077.58145747</v>
      </c>
      <c r="O17" s="199">
        <v>1144.429466704122</v>
      </c>
      <c r="P17" s="101">
        <v>1146.0841140920022</v>
      </c>
      <c r="Q17" s="199">
        <v>1153.3381575522935</v>
      </c>
      <c r="R17" s="199">
        <v>1172.4964663477135</v>
      </c>
      <c r="S17" s="199">
        <v>1187.5673771535132</v>
      </c>
      <c r="T17" s="101">
        <v>1202.9277883750597</v>
      </c>
      <c r="U17" s="199">
        <v>1216.5734987741623</v>
      </c>
      <c r="V17" s="199">
        <v>1231.3780974590079</v>
      </c>
      <c r="W17" s="199">
        <v>1244.1456368983208</v>
      </c>
      <c r="X17" s="101">
        <v>1257.3762419539898</v>
      </c>
      <c r="Y17" s="199">
        <v>1271.0789475593599</v>
      </c>
      <c r="Z17" s="199">
        <v>1284.5437853637238</v>
      </c>
      <c r="AA17" s="199">
        <v>1297.7968224738543</v>
      </c>
      <c r="AB17" s="102">
        <v>1312.8975715496038</v>
      </c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</row>
    <row r="18" spans="1:114" x14ac:dyDescent="0.3">
      <c r="B18" s="97"/>
      <c r="C18" s="94"/>
      <c r="D18" s="126" t="s">
        <v>116</v>
      </c>
      <c r="E18" s="94"/>
      <c r="F18" s="95"/>
      <c r="G18" s="66" t="s">
        <v>13</v>
      </c>
      <c r="H18" s="233">
        <v>1060.6531698999456</v>
      </c>
      <c r="I18" s="236">
        <v>1077.92637514029</v>
      </c>
      <c r="J18" s="236">
        <v>1126.2870370888829</v>
      </c>
      <c r="K18" s="236">
        <v>1184.9942801960601</v>
      </c>
      <c r="L18" s="237">
        <v>1236.9147047552806</v>
      </c>
      <c r="M18" s="238"/>
      <c r="N18" s="238"/>
      <c r="O18" s="238"/>
      <c r="P18" s="239"/>
      <c r="Q18" s="240"/>
      <c r="R18" s="238"/>
      <c r="S18" s="238"/>
      <c r="T18" s="239"/>
      <c r="U18" s="240"/>
      <c r="V18" s="238"/>
      <c r="W18" s="238"/>
      <c r="X18" s="239"/>
      <c r="Y18" s="238"/>
      <c r="Z18" s="238"/>
      <c r="AA18" s="238"/>
      <c r="AB18" s="241"/>
    </row>
    <row r="19" spans="1:114" ht="16" x14ac:dyDescent="0.3">
      <c r="B19" s="97"/>
      <c r="C19" s="94"/>
      <c r="D19" s="126" t="s">
        <v>117</v>
      </c>
      <c r="E19" s="94"/>
      <c r="F19" s="95"/>
      <c r="G19" s="66" t="s">
        <v>13</v>
      </c>
      <c r="H19" s="233">
        <v>1215.8678396429607</v>
      </c>
      <c r="I19" s="236">
        <v>1300.0129541555987</v>
      </c>
      <c r="J19" s="236">
        <v>1373.4942932090175</v>
      </c>
      <c r="K19" s="236">
        <v>1429.1981641013253</v>
      </c>
      <c r="L19" s="237">
        <v>1491.8001661785834</v>
      </c>
      <c r="M19" s="238"/>
      <c r="N19" s="238"/>
      <c r="O19" s="238"/>
      <c r="P19" s="239"/>
      <c r="Q19" s="240"/>
      <c r="R19" s="238"/>
      <c r="S19" s="238"/>
      <c r="T19" s="239"/>
      <c r="U19" s="240"/>
      <c r="V19" s="238"/>
      <c r="W19" s="238"/>
      <c r="X19" s="239"/>
      <c r="Y19" s="238"/>
      <c r="Z19" s="238"/>
      <c r="AA19" s="238"/>
      <c r="AB19" s="241"/>
    </row>
    <row r="20" spans="1:114" x14ac:dyDescent="0.3">
      <c r="B20" s="97"/>
      <c r="C20" s="94" t="s">
        <v>118</v>
      </c>
      <c r="D20" s="94"/>
      <c r="E20" s="94"/>
      <c r="F20" s="95"/>
      <c r="G20" s="66" t="s">
        <v>13</v>
      </c>
      <c r="H20" s="242">
        <v>942.34096431942089</v>
      </c>
      <c r="I20" s="243">
        <v>951.44383166665136</v>
      </c>
      <c r="J20" s="243">
        <v>990.6386124020022</v>
      </c>
      <c r="K20" s="243">
        <v>1021.4095004459422</v>
      </c>
      <c r="L20" s="244">
        <v>1045.4855516115713</v>
      </c>
      <c r="M20" s="238"/>
      <c r="N20" s="238"/>
      <c r="O20" s="238"/>
      <c r="P20" s="239"/>
      <c r="Q20" s="240"/>
      <c r="R20" s="238"/>
      <c r="S20" s="238"/>
      <c r="T20" s="239"/>
      <c r="U20" s="240"/>
      <c r="V20" s="238"/>
      <c r="W20" s="238"/>
      <c r="X20" s="239"/>
      <c r="Y20" s="238"/>
      <c r="Z20" s="238"/>
      <c r="AA20" s="238"/>
      <c r="AB20" s="241"/>
    </row>
    <row r="21" spans="1:114" ht="16" x14ac:dyDescent="0.3">
      <c r="B21" s="97"/>
      <c r="C21" s="94" t="s">
        <v>119</v>
      </c>
      <c r="D21" s="94"/>
      <c r="E21" s="94"/>
      <c r="F21" s="95"/>
      <c r="G21" s="66" t="s">
        <v>120</v>
      </c>
      <c r="H21" s="160">
        <v>36451.240189923847</v>
      </c>
      <c r="I21" s="199">
        <v>35017.611652547195</v>
      </c>
      <c r="J21" s="199">
        <v>37323.454840547522</v>
      </c>
      <c r="K21" s="199">
        <v>38700.063604286814</v>
      </c>
      <c r="L21" s="101">
        <v>39706.618803807651</v>
      </c>
      <c r="M21" s="199">
        <v>8785.2705191877121</v>
      </c>
      <c r="N21" s="199">
        <v>8133.4740891094671</v>
      </c>
      <c r="O21" s="199">
        <v>9107.0998699144584</v>
      </c>
      <c r="P21" s="101">
        <v>8995.0655473638617</v>
      </c>
      <c r="Q21" s="100">
        <v>9128.6128711840902</v>
      </c>
      <c r="R21" s="199">
        <v>9278.9143414731716</v>
      </c>
      <c r="S21" s="199">
        <v>9413.2368671572785</v>
      </c>
      <c r="T21" s="101">
        <v>9501.284003116245</v>
      </c>
      <c r="U21" s="100">
        <v>9577.5569838829888</v>
      </c>
      <c r="V21" s="199">
        <v>9642.2764439243547</v>
      </c>
      <c r="W21" s="199">
        <v>9704.7992600724992</v>
      </c>
      <c r="X21" s="101">
        <v>9774.5326260524416</v>
      </c>
      <c r="Y21" s="199">
        <v>9833.4391592434131</v>
      </c>
      <c r="Z21" s="199">
        <v>9885.0509145837459</v>
      </c>
      <c r="AA21" s="199">
        <v>9941.4075499512837</v>
      </c>
      <c r="AB21" s="102">
        <v>10045.785485976818</v>
      </c>
    </row>
    <row r="22" spans="1:114" x14ac:dyDescent="0.3">
      <c r="B22" s="97"/>
      <c r="C22" s="94" t="s">
        <v>121</v>
      </c>
      <c r="D22" s="94"/>
      <c r="E22" s="94"/>
      <c r="F22" s="95"/>
      <c r="G22" s="66" t="s">
        <v>122</v>
      </c>
      <c r="H22" s="120">
        <v>42.80303242014395</v>
      </c>
      <c r="I22" s="229">
        <v>44.36571317415487</v>
      </c>
      <c r="J22" s="229">
        <v>43.525150235125189</v>
      </c>
      <c r="K22" s="229">
        <v>43.275085843308517</v>
      </c>
      <c r="L22" s="113">
        <v>43.23476457799098</v>
      </c>
      <c r="M22" s="229">
        <v>45.042941060486292</v>
      </c>
      <c r="N22" s="229">
        <v>45.064754001476182</v>
      </c>
      <c r="O22" s="229">
        <v>43.433247409383824</v>
      </c>
      <c r="P22" s="113">
        <v>43.92191022527318</v>
      </c>
      <c r="Q22" s="114">
        <v>43.866470694616503</v>
      </c>
      <c r="R22" s="229">
        <v>43.647353463877053</v>
      </c>
      <c r="S22" s="229">
        <v>43.311102663175888</v>
      </c>
      <c r="T22" s="113">
        <v>43.275674118831311</v>
      </c>
      <c r="U22" s="114">
        <v>43.271562976560254</v>
      </c>
      <c r="V22" s="229">
        <v>43.308983475148018</v>
      </c>
      <c r="W22" s="229">
        <v>43.283023349493973</v>
      </c>
      <c r="X22" s="113">
        <v>43.236773572031829</v>
      </c>
      <c r="Y22" s="229">
        <v>43.248245008494024</v>
      </c>
      <c r="Z22" s="229">
        <v>43.278680665705252</v>
      </c>
      <c r="AA22" s="229">
        <v>43.279662825689627</v>
      </c>
      <c r="AB22" s="115">
        <v>43.132469812075016</v>
      </c>
    </row>
    <row r="23" spans="1:114" ht="4" customHeight="1" x14ac:dyDescent="0.3">
      <c r="B23" s="97"/>
      <c r="C23" s="94"/>
      <c r="D23" s="94"/>
      <c r="E23" s="94"/>
      <c r="F23" s="95"/>
      <c r="G23" s="66"/>
      <c r="H23" s="156"/>
      <c r="I23" s="111"/>
      <c r="J23" s="111"/>
      <c r="K23" s="111"/>
      <c r="L23" s="95"/>
      <c r="M23" s="111"/>
      <c r="N23" s="111"/>
      <c r="O23" s="111"/>
      <c r="P23" s="95"/>
      <c r="Q23" s="93"/>
      <c r="R23" s="111"/>
      <c r="S23" s="111"/>
      <c r="T23" s="95"/>
      <c r="U23" s="93"/>
      <c r="V23" s="111"/>
      <c r="W23" s="111"/>
      <c r="X23" s="95"/>
      <c r="Y23" s="111"/>
      <c r="Z23" s="111"/>
      <c r="AA23" s="111"/>
      <c r="AB23" s="96"/>
    </row>
    <row r="24" spans="1:114" x14ac:dyDescent="0.3">
      <c r="B24" s="87" t="s">
        <v>123</v>
      </c>
      <c r="C24" s="94"/>
      <c r="D24" s="94"/>
      <c r="E24" s="94"/>
      <c r="F24" s="95"/>
      <c r="G24" s="66"/>
      <c r="H24" s="156"/>
      <c r="I24" s="111"/>
      <c r="J24" s="111"/>
      <c r="K24" s="111"/>
      <c r="L24" s="95"/>
      <c r="M24" s="111"/>
      <c r="N24" s="111"/>
      <c r="O24" s="111"/>
      <c r="P24" s="95"/>
      <c r="Q24" s="93"/>
      <c r="R24" s="111"/>
      <c r="S24" s="111"/>
      <c r="T24" s="95"/>
      <c r="U24" s="93"/>
      <c r="V24" s="111"/>
      <c r="W24" s="111"/>
      <c r="X24" s="95"/>
      <c r="Y24" s="111"/>
      <c r="Z24" s="111"/>
      <c r="AA24" s="111"/>
      <c r="AB24" s="96"/>
    </row>
    <row r="25" spans="1:114" x14ac:dyDescent="0.3">
      <c r="B25" s="97"/>
      <c r="C25" s="94" t="s">
        <v>124</v>
      </c>
      <c r="D25" s="94"/>
      <c r="E25" s="94"/>
      <c r="F25" s="95"/>
      <c r="G25" s="66" t="s">
        <v>112</v>
      </c>
      <c r="H25" s="152">
        <v>3718.0600606951266</v>
      </c>
      <c r="I25" s="230">
        <v>3688.9776644290437</v>
      </c>
      <c r="J25" s="230">
        <v>3661.2392824446238</v>
      </c>
      <c r="K25" s="230">
        <v>3633.5543514293836</v>
      </c>
      <c r="L25" s="149">
        <v>3606.9276387934128</v>
      </c>
      <c r="M25" s="230">
        <v>3699.5710399067398</v>
      </c>
      <c r="N25" s="230">
        <v>3692.3810594899883</v>
      </c>
      <c r="O25" s="230">
        <v>3685.3735027751432</v>
      </c>
      <c r="P25" s="149">
        <v>3678.5850555443039</v>
      </c>
      <c r="Q25" s="150">
        <v>3671.6375159206559</v>
      </c>
      <c r="R25" s="230">
        <v>3664.6614740659661</v>
      </c>
      <c r="S25" s="230">
        <v>3657.8073145392982</v>
      </c>
      <c r="T25" s="149">
        <v>3650.8508252525753</v>
      </c>
      <c r="U25" s="150">
        <v>3643.8544183839003</v>
      </c>
      <c r="V25" s="230">
        <v>3636.8734763125103</v>
      </c>
      <c r="W25" s="230">
        <v>3630.0576727897778</v>
      </c>
      <c r="X25" s="149">
        <v>3623.4318382313463</v>
      </c>
      <c r="Y25" s="230">
        <v>3616.8180976084818</v>
      </c>
      <c r="Z25" s="230">
        <v>3610.2164288464878</v>
      </c>
      <c r="AA25" s="230">
        <v>3603.6268099109625</v>
      </c>
      <c r="AB25" s="151">
        <v>3597.0492188077201</v>
      </c>
    </row>
    <row r="26" spans="1:114" x14ac:dyDescent="0.3">
      <c r="B26" s="97"/>
      <c r="C26" s="94" t="s">
        <v>125</v>
      </c>
      <c r="D26" s="94"/>
      <c r="E26" s="94"/>
      <c r="F26" s="95"/>
      <c r="G26" s="66" t="s">
        <v>112</v>
      </c>
      <c r="H26" s="152">
        <v>2741.3800000000024</v>
      </c>
      <c r="I26" s="230">
        <v>2713.2349318057409</v>
      </c>
      <c r="J26" s="230">
        <v>2714.9032041666128</v>
      </c>
      <c r="K26" s="230">
        <v>2712.5004517419488</v>
      </c>
      <c r="L26" s="149">
        <v>2705.4161924829891</v>
      </c>
      <c r="M26" s="230">
        <v>2717.5456002849191</v>
      </c>
      <c r="N26" s="230">
        <v>2708.3868324548171</v>
      </c>
      <c r="O26" s="230">
        <v>2717.1036472416131</v>
      </c>
      <c r="P26" s="149">
        <v>2709.9036472416128</v>
      </c>
      <c r="Q26" s="150">
        <v>2712.3714472416127</v>
      </c>
      <c r="R26" s="230">
        <v>2714.5389872416131</v>
      </c>
      <c r="S26" s="230">
        <v>2715.9936418416123</v>
      </c>
      <c r="T26" s="149">
        <v>2716.7087403416126</v>
      </c>
      <c r="U26" s="150">
        <v>2715.0243809226008</v>
      </c>
      <c r="V26" s="230">
        <v>2713.341065806429</v>
      </c>
      <c r="W26" s="230">
        <v>2711.6587943456293</v>
      </c>
      <c r="X26" s="149">
        <v>2709.9775658931353</v>
      </c>
      <c r="Y26" s="230">
        <v>2707.8808858698967</v>
      </c>
      <c r="Z26" s="230">
        <v>2706.0566161136626</v>
      </c>
      <c r="AA26" s="230">
        <v>2704.5041810096354</v>
      </c>
      <c r="AB26" s="151">
        <v>2703.2230869387613</v>
      </c>
    </row>
    <row r="27" spans="1:114" ht="16" x14ac:dyDescent="0.3">
      <c r="B27" s="97"/>
      <c r="C27" s="94" t="s">
        <v>126</v>
      </c>
      <c r="D27" s="94"/>
      <c r="E27" s="94"/>
      <c r="F27" s="95"/>
      <c r="G27" s="66" t="s">
        <v>4</v>
      </c>
      <c r="H27" s="120">
        <v>73.731332078799113</v>
      </c>
      <c r="I27" s="229">
        <v>73.550018572028037</v>
      </c>
      <c r="J27" s="229">
        <v>74.152999596776652</v>
      </c>
      <c r="K27" s="229">
        <v>74.65165385044547</v>
      </c>
      <c r="L27" s="113">
        <v>75.006326862954538</v>
      </c>
      <c r="M27" s="229">
        <v>73.45569448379679</v>
      </c>
      <c r="N27" s="229">
        <v>73.350685880425203</v>
      </c>
      <c r="O27" s="229">
        <v>73.726683203088967</v>
      </c>
      <c r="P27" s="113">
        <v>73.667010720801201</v>
      </c>
      <c r="Q27" s="114">
        <v>73.873617302373887</v>
      </c>
      <c r="R27" s="229">
        <v>74.073390037574555</v>
      </c>
      <c r="S27" s="229">
        <v>74.251960485887238</v>
      </c>
      <c r="T27" s="113">
        <v>74.413030561270972</v>
      </c>
      <c r="U27" s="114">
        <v>74.509683131818207</v>
      </c>
      <c r="V27" s="229">
        <v>74.606419043137365</v>
      </c>
      <c r="W27" s="229">
        <v>74.700157374129574</v>
      </c>
      <c r="X27" s="113">
        <v>74.790355852696734</v>
      </c>
      <c r="Y27" s="229">
        <v>74.869147764450915</v>
      </c>
      <c r="Z27" s="229">
        <v>74.955523289175304</v>
      </c>
      <c r="AA27" s="229">
        <v>75.049507722928112</v>
      </c>
      <c r="AB27" s="115">
        <v>75.151128675263806</v>
      </c>
    </row>
    <row r="28" spans="1:114" ht="16.5" thickBot="1" x14ac:dyDescent="0.35">
      <c r="B28" s="103"/>
      <c r="C28" s="104" t="s">
        <v>127</v>
      </c>
      <c r="D28" s="104"/>
      <c r="E28" s="104"/>
      <c r="F28" s="105"/>
      <c r="G28" s="128" t="s">
        <v>4</v>
      </c>
      <c r="H28" s="121">
        <v>6.7400450000000003</v>
      </c>
      <c r="I28" s="117">
        <v>6.8944392499999996</v>
      </c>
      <c r="J28" s="117">
        <v>7.4170032499999996</v>
      </c>
      <c r="K28" s="117">
        <v>7.5569654999999996</v>
      </c>
      <c r="L28" s="116">
        <v>7.3841632500000003</v>
      </c>
      <c r="M28" s="117">
        <v>6.7460129999999996</v>
      </c>
      <c r="N28" s="117">
        <v>6.785906999999999</v>
      </c>
      <c r="O28" s="117">
        <v>6.9451529999999995</v>
      </c>
      <c r="P28" s="116">
        <v>7.1006840000000002</v>
      </c>
      <c r="Q28" s="118">
        <v>7.2417699999999998</v>
      </c>
      <c r="R28" s="117">
        <v>7.3902029999999996</v>
      </c>
      <c r="S28" s="117">
        <v>7.4865009999999996</v>
      </c>
      <c r="T28" s="116">
        <v>7.5495389999999993</v>
      </c>
      <c r="U28" s="118">
        <v>7.5796989999999997</v>
      </c>
      <c r="V28" s="117">
        <v>7.5787620000000002</v>
      </c>
      <c r="W28" s="117">
        <v>7.5555280000000007</v>
      </c>
      <c r="X28" s="116">
        <v>7.5138730000000002</v>
      </c>
      <c r="Y28" s="117">
        <v>7.4690160000000008</v>
      </c>
      <c r="Z28" s="117">
        <v>7.4133750000000003</v>
      </c>
      <c r="AA28" s="117">
        <v>7.356617</v>
      </c>
      <c r="AB28" s="119">
        <v>7.2976450000000002</v>
      </c>
    </row>
    <row r="29" spans="1:114" ht="14.5" thickBot="1" x14ac:dyDescent="0.35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114" ht="30" customHeight="1" x14ac:dyDescent="0.3">
      <c r="B30" s="78" t="str">
        <f>"Medium-Term Forecast "&amp;Summary!H3&amp;" - labour market [change over previous period]"</f>
        <v>Medium-Term Forecast MTF-2020Q4 - labour market [change over previous period]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80"/>
    </row>
    <row r="31" spans="1:114" x14ac:dyDescent="0.3">
      <c r="B31" s="287" t="s">
        <v>19</v>
      </c>
      <c r="C31" s="288"/>
      <c r="D31" s="288"/>
      <c r="E31" s="288"/>
      <c r="F31" s="289"/>
      <c r="G31" s="299" t="s">
        <v>18</v>
      </c>
      <c r="H31" s="81" t="str">
        <f>H$3</f>
        <v>Actual</v>
      </c>
      <c r="I31" s="282">
        <f>I$3</f>
        <v>2020</v>
      </c>
      <c r="J31" s="282">
        <f t="shared" ref="J31:L31" si="0">J$3</f>
        <v>2021</v>
      </c>
      <c r="K31" s="282">
        <f t="shared" si="0"/>
        <v>2022</v>
      </c>
      <c r="L31" s="304">
        <f t="shared" si="0"/>
        <v>2023</v>
      </c>
      <c r="M31" s="300">
        <f>M$3</f>
        <v>2019</v>
      </c>
      <c r="N31" s="300"/>
      <c r="O31" s="300"/>
      <c r="P31" s="300"/>
      <c r="Q31" s="300">
        <f t="shared" ref="Q31" si="1">Q$3</f>
        <v>2020</v>
      </c>
      <c r="R31" s="300"/>
      <c r="S31" s="300"/>
      <c r="T31" s="300"/>
      <c r="U31" s="300">
        <f t="shared" ref="U31" si="2">U$3</f>
        <v>2021</v>
      </c>
      <c r="V31" s="300"/>
      <c r="W31" s="300"/>
      <c r="X31" s="300"/>
      <c r="Y31" s="300">
        <f t="shared" ref="Y31" si="3">Y$3</f>
        <v>2022</v>
      </c>
      <c r="Z31" s="300"/>
      <c r="AA31" s="300"/>
      <c r="AB31" s="301"/>
    </row>
    <row r="32" spans="1:114" x14ac:dyDescent="0.3">
      <c r="B32" s="290"/>
      <c r="C32" s="291"/>
      <c r="D32" s="291"/>
      <c r="E32" s="291"/>
      <c r="F32" s="292"/>
      <c r="G32" s="297"/>
      <c r="H32" s="144">
        <f>$H$4</f>
        <v>2019</v>
      </c>
      <c r="I32" s="283"/>
      <c r="J32" s="283"/>
      <c r="K32" s="283"/>
      <c r="L32" s="305"/>
      <c r="M32" s="84" t="s">
        <v>0</v>
      </c>
      <c r="N32" s="84" t="s">
        <v>1</v>
      </c>
      <c r="O32" s="84" t="s">
        <v>2</v>
      </c>
      <c r="P32" s="85" t="s">
        <v>3</v>
      </c>
      <c r="Q32" s="83" t="s">
        <v>0</v>
      </c>
      <c r="R32" s="84" t="s">
        <v>1</v>
      </c>
      <c r="S32" s="84" t="s">
        <v>2</v>
      </c>
      <c r="T32" s="85" t="s">
        <v>3</v>
      </c>
      <c r="U32" s="83" t="s">
        <v>0</v>
      </c>
      <c r="V32" s="84" t="s">
        <v>1</v>
      </c>
      <c r="W32" s="84" t="s">
        <v>2</v>
      </c>
      <c r="X32" s="85" t="s">
        <v>3</v>
      </c>
      <c r="Y32" s="84" t="s">
        <v>0</v>
      </c>
      <c r="Z32" s="84" t="s">
        <v>1</v>
      </c>
      <c r="AA32" s="84" t="s">
        <v>2</v>
      </c>
      <c r="AB32" s="130" t="s">
        <v>3</v>
      </c>
    </row>
    <row r="33" spans="2:28" ht="3.75" customHeight="1" x14ac:dyDescent="0.3">
      <c r="B33" s="87"/>
      <c r="C33" s="88"/>
      <c r="D33" s="88"/>
      <c r="E33" s="88"/>
      <c r="F33" s="89"/>
      <c r="G33" s="90"/>
      <c r="H33" s="145"/>
      <c r="I33" s="131"/>
      <c r="J33" s="131"/>
      <c r="K33" s="265"/>
      <c r="L33" s="132"/>
      <c r="M33" s="92"/>
      <c r="N33" s="92"/>
      <c r="O33" s="92"/>
      <c r="P33" s="91"/>
      <c r="Q33" s="133"/>
      <c r="R33" s="92"/>
      <c r="S33" s="92"/>
      <c r="T33" s="91"/>
      <c r="U33" s="133"/>
      <c r="V33" s="92"/>
      <c r="W33" s="92"/>
      <c r="X33" s="91"/>
      <c r="Y33" s="92"/>
      <c r="Z33" s="92"/>
      <c r="AA33" s="92"/>
      <c r="AB33" s="125"/>
    </row>
    <row r="34" spans="2:28" x14ac:dyDescent="0.3">
      <c r="B34" s="87" t="s">
        <v>107</v>
      </c>
      <c r="C34" s="88"/>
      <c r="D34" s="88"/>
      <c r="E34" s="88"/>
      <c r="F34" s="135"/>
      <c r="G34" s="146"/>
      <c r="H34" s="145"/>
      <c r="I34" s="245"/>
      <c r="J34" s="245"/>
      <c r="K34" s="245"/>
      <c r="L34" s="132"/>
      <c r="M34" s="246"/>
      <c r="N34" s="246"/>
      <c r="O34" s="246"/>
      <c r="P34" s="91"/>
      <c r="Q34" s="133"/>
      <c r="R34" s="246"/>
      <c r="S34" s="246"/>
      <c r="T34" s="91"/>
      <c r="U34" s="133"/>
      <c r="V34" s="246"/>
      <c r="W34" s="246"/>
      <c r="X34" s="91"/>
      <c r="Y34" s="246"/>
      <c r="Z34" s="246"/>
      <c r="AA34" s="246"/>
      <c r="AB34" s="125"/>
    </row>
    <row r="35" spans="2:28" x14ac:dyDescent="0.3">
      <c r="B35" s="87"/>
      <c r="C35" s="134" t="s">
        <v>43</v>
      </c>
      <c r="D35" s="88"/>
      <c r="E35" s="88"/>
      <c r="F35" s="135"/>
      <c r="G35" s="66" t="s">
        <v>128</v>
      </c>
      <c r="H35" s="42">
        <v>1.0450009959082109</v>
      </c>
      <c r="I35" s="215">
        <v>-1.8755407182880219</v>
      </c>
      <c r="J35" s="215">
        <v>-0.89237362958584754</v>
      </c>
      <c r="K35" s="215">
        <v>1.1157448689548772</v>
      </c>
      <c r="L35" s="43">
        <v>1.0817364146141131</v>
      </c>
      <c r="M35" s="229">
        <v>-0.57515122778153227</v>
      </c>
      <c r="N35" s="229">
        <v>-0.95237192877755206</v>
      </c>
      <c r="O35" s="229">
        <v>-0.28433591111985379</v>
      </c>
      <c r="P35" s="113">
        <v>-0.79508828286644473</v>
      </c>
      <c r="Q35" s="114">
        <v>-0.20390827830958358</v>
      </c>
      <c r="R35" s="229">
        <v>0.11446568628076648</v>
      </c>
      <c r="S35" s="229">
        <v>0.25237487773281941</v>
      </c>
      <c r="T35" s="113">
        <v>0.31461873543103991</v>
      </c>
      <c r="U35" s="114">
        <v>0.30646210450852607</v>
      </c>
      <c r="V35" s="229">
        <v>0.27983556622568528</v>
      </c>
      <c r="W35" s="229">
        <v>0.26692262690227153</v>
      </c>
      <c r="X35" s="113">
        <v>0.28180884751516544</v>
      </c>
      <c r="Y35" s="229">
        <v>0.26325017401265427</v>
      </c>
      <c r="Z35" s="229">
        <v>0.26214169631890627</v>
      </c>
      <c r="AA35" s="229">
        <v>0.26359419607919676</v>
      </c>
      <c r="AB35" s="115">
        <v>0.28386889018527484</v>
      </c>
    </row>
    <row r="36" spans="2:28" ht="4" customHeight="1" x14ac:dyDescent="0.3">
      <c r="B36" s="97"/>
      <c r="C36" s="94"/>
      <c r="D36" s="126"/>
      <c r="E36" s="94"/>
      <c r="F36" s="95"/>
      <c r="G36" s="66"/>
      <c r="H36" s="156"/>
      <c r="I36" s="111"/>
      <c r="J36" s="111"/>
      <c r="K36" s="111"/>
      <c r="L36" s="95"/>
      <c r="M36" s="111"/>
      <c r="N36" s="111"/>
      <c r="O36" s="111"/>
      <c r="P36" s="95"/>
      <c r="Q36" s="93"/>
      <c r="R36" s="111"/>
      <c r="S36" s="111"/>
      <c r="T36" s="95"/>
      <c r="U36" s="93"/>
      <c r="V36" s="111"/>
      <c r="W36" s="111"/>
      <c r="X36" s="95"/>
      <c r="Y36" s="111"/>
      <c r="Z36" s="111"/>
      <c r="AA36" s="111"/>
      <c r="AB36" s="96"/>
    </row>
    <row r="37" spans="2:28" x14ac:dyDescent="0.3">
      <c r="B37" s="97"/>
      <c r="C37" s="94"/>
      <c r="D37" s="126" t="s">
        <v>109</v>
      </c>
      <c r="E37" s="94"/>
      <c r="F37" s="95"/>
      <c r="G37" s="66" t="s">
        <v>128</v>
      </c>
      <c r="H37" s="120">
        <v>0.83589895789752688</v>
      </c>
      <c r="I37" s="229">
        <v>-1.965306595096493</v>
      </c>
      <c r="J37" s="229">
        <v>-0.89168521604082684</v>
      </c>
      <c r="K37" s="229">
        <v>1.0827621221756374</v>
      </c>
      <c r="L37" s="113">
        <v>1.0817364146140847</v>
      </c>
      <c r="M37" s="247"/>
      <c r="N37" s="247"/>
      <c r="O37" s="247"/>
      <c r="P37" s="248"/>
      <c r="Q37" s="249"/>
      <c r="R37" s="247"/>
      <c r="S37" s="247"/>
      <c r="T37" s="248"/>
      <c r="U37" s="249"/>
      <c r="V37" s="247"/>
      <c r="W37" s="247"/>
      <c r="X37" s="248"/>
      <c r="Y37" s="247"/>
      <c r="Z37" s="247"/>
      <c r="AA37" s="247"/>
      <c r="AB37" s="250"/>
    </row>
    <row r="38" spans="2:28" x14ac:dyDescent="0.3">
      <c r="B38" s="97"/>
      <c r="C38" s="94"/>
      <c r="D38" s="126" t="s">
        <v>110</v>
      </c>
      <c r="E38" s="94"/>
      <c r="F38" s="95"/>
      <c r="G38" s="66" t="s">
        <v>128</v>
      </c>
      <c r="H38" s="120">
        <v>2.4051082383999045</v>
      </c>
      <c r="I38" s="229">
        <v>-1.3006044334342448</v>
      </c>
      <c r="J38" s="229">
        <v>-0.89675311565956406</v>
      </c>
      <c r="K38" s="229">
        <v>1.3255822086361206</v>
      </c>
      <c r="L38" s="113">
        <v>1.0817364146141131</v>
      </c>
      <c r="M38" s="247"/>
      <c r="N38" s="247"/>
      <c r="O38" s="247"/>
      <c r="P38" s="248"/>
      <c r="Q38" s="249"/>
      <c r="R38" s="247"/>
      <c r="S38" s="247"/>
      <c r="T38" s="248"/>
      <c r="U38" s="249"/>
      <c r="V38" s="247"/>
      <c r="W38" s="247"/>
      <c r="X38" s="248"/>
      <c r="Y38" s="247"/>
      <c r="Z38" s="247"/>
      <c r="AA38" s="247"/>
      <c r="AB38" s="250"/>
    </row>
    <row r="39" spans="2:28" ht="4" customHeight="1" x14ac:dyDescent="0.3">
      <c r="B39" s="97"/>
      <c r="C39" s="94"/>
      <c r="D39" s="94"/>
      <c r="E39" s="94"/>
      <c r="F39" s="95"/>
      <c r="G39" s="66"/>
      <c r="H39" s="156"/>
      <c r="I39" s="111"/>
      <c r="J39" s="111"/>
      <c r="K39" s="111"/>
      <c r="L39" s="95"/>
      <c r="M39" s="111"/>
      <c r="N39" s="111"/>
      <c r="O39" s="111"/>
      <c r="P39" s="95"/>
      <c r="Q39" s="93"/>
      <c r="R39" s="111"/>
      <c r="S39" s="111"/>
      <c r="T39" s="95"/>
      <c r="U39" s="93"/>
      <c r="V39" s="111"/>
      <c r="W39" s="111"/>
      <c r="X39" s="95"/>
      <c r="Y39" s="111"/>
      <c r="Z39" s="111"/>
      <c r="AA39" s="111"/>
      <c r="AB39" s="96"/>
    </row>
    <row r="40" spans="2:28" x14ac:dyDescent="0.3">
      <c r="B40" s="97"/>
      <c r="C40" s="94" t="s">
        <v>111</v>
      </c>
      <c r="D40" s="94"/>
      <c r="E40" s="94"/>
      <c r="F40" s="95"/>
      <c r="G40" s="66" t="s">
        <v>128</v>
      </c>
      <c r="H40" s="120">
        <v>-12.120929351565309</v>
      </c>
      <c r="I40" s="229">
        <v>16.937969140953825</v>
      </c>
      <c r="J40" s="229">
        <v>16.130409962106825</v>
      </c>
      <c r="K40" s="229">
        <v>-6.9940615482908584</v>
      </c>
      <c r="L40" s="113">
        <v>-11.551484311506698</v>
      </c>
      <c r="M40" s="229">
        <v>5.4550064110831471</v>
      </c>
      <c r="N40" s="229">
        <v>8.6867389298682269</v>
      </c>
      <c r="O40" s="229">
        <v>6.9000611076100284</v>
      </c>
      <c r="P40" s="113">
        <v>7.2530383647902994</v>
      </c>
      <c r="Q40" s="114">
        <v>3.9746725007891399</v>
      </c>
      <c r="R40" s="229">
        <v>1.6447192121373604</v>
      </c>
      <c r="S40" s="229">
        <v>-0.30560194655420503</v>
      </c>
      <c r="T40" s="113">
        <v>-1.4187174951997576</v>
      </c>
      <c r="U40" s="114">
        <v>-2.3005235935481494</v>
      </c>
      <c r="V40" s="229">
        <v>-2.4764642626271893</v>
      </c>
      <c r="W40" s="229">
        <v>-2.8770728387483615</v>
      </c>
      <c r="X40" s="113">
        <v>-3.2100624938102129</v>
      </c>
      <c r="Y40" s="229">
        <v>-3.2150021732589806</v>
      </c>
      <c r="Z40" s="229">
        <v>-3.0900042496115958</v>
      </c>
      <c r="AA40" s="229">
        <v>-2.6855466145574525</v>
      </c>
      <c r="AB40" s="115">
        <v>-2.9938518279351882</v>
      </c>
    </row>
    <row r="41" spans="2:28" x14ac:dyDescent="0.3">
      <c r="B41" s="97"/>
      <c r="C41" s="94" t="s">
        <v>48</v>
      </c>
      <c r="D41" s="94"/>
      <c r="E41" s="94"/>
      <c r="F41" s="95"/>
      <c r="G41" s="66" t="s">
        <v>129</v>
      </c>
      <c r="H41" s="120">
        <v>-0.78230158155965657</v>
      </c>
      <c r="I41" s="229">
        <v>1.0449433860089092</v>
      </c>
      <c r="J41" s="229">
        <v>1.0914358913412483</v>
      </c>
      <c r="K41" s="229">
        <v>-0.54552035010526911</v>
      </c>
      <c r="L41" s="113">
        <v>-0.83142662630824171</v>
      </c>
      <c r="M41" s="229">
        <v>0.33874528629369782</v>
      </c>
      <c r="N41" s="229">
        <v>0.54692745309814772</v>
      </c>
      <c r="O41" s="229">
        <v>0.43194776899604381</v>
      </c>
      <c r="P41" s="113">
        <v>0.52912377092900753</v>
      </c>
      <c r="Q41" s="114">
        <v>0.29288891680794155</v>
      </c>
      <c r="R41" s="229">
        <v>0.12260520036232181</v>
      </c>
      <c r="S41" s="229">
        <v>-2.8590656324675723E-2</v>
      </c>
      <c r="T41" s="113">
        <v>-0.11464069418164052</v>
      </c>
      <c r="U41" s="114">
        <v>-0.1751791529560412</v>
      </c>
      <c r="V41" s="229">
        <v>-0.1847154022039374</v>
      </c>
      <c r="W41" s="229">
        <v>-0.2101603336256877</v>
      </c>
      <c r="X41" s="113">
        <v>-0.22839971990177566</v>
      </c>
      <c r="Y41" s="229">
        <v>-0.22050617257798333</v>
      </c>
      <c r="Z41" s="229">
        <v>-0.20573351633184633</v>
      </c>
      <c r="AA41" s="229">
        <v>-0.17345699413056498</v>
      </c>
      <c r="AB41" s="115">
        <v>-0.18933204850372504</v>
      </c>
    </row>
    <row r="42" spans="2:28" ht="4" customHeight="1" x14ac:dyDescent="0.3">
      <c r="B42" s="97"/>
      <c r="C42" s="94"/>
      <c r="D42" s="94"/>
      <c r="E42" s="94"/>
      <c r="F42" s="95"/>
      <c r="G42" s="66"/>
      <c r="H42" s="156"/>
      <c r="I42" s="111"/>
      <c r="J42" s="111"/>
      <c r="K42" s="111"/>
      <c r="L42" s="95"/>
      <c r="M42" s="111"/>
      <c r="N42" s="111"/>
      <c r="O42" s="111"/>
      <c r="P42" s="95"/>
      <c r="Q42" s="93"/>
      <c r="R42" s="111"/>
      <c r="S42" s="111"/>
      <c r="T42" s="95"/>
      <c r="U42" s="93"/>
      <c r="V42" s="111"/>
      <c r="W42" s="111"/>
      <c r="X42" s="95"/>
      <c r="Y42" s="111"/>
      <c r="Z42" s="111"/>
      <c r="AA42" s="111"/>
      <c r="AB42" s="96"/>
    </row>
    <row r="43" spans="2:28" x14ac:dyDescent="0.3">
      <c r="B43" s="87" t="s">
        <v>113</v>
      </c>
      <c r="C43" s="94"/>
      <c r="D43" s="94"/>
      <c r="E43" s="94"/>
      <c r="F43" s="95"/>
      <c r="G43" s="66"/>
      <c r="H43" s="156"/>
      <c r="I43" s="111"/>
      <c r="J43" s="111"/>
      <c r="K43" s="111"/>
      <c r="L43" s="95"/>
      <c r="M43" s="111"/>
      <c r="N43" s="111"/>
      <c r="O43" s="111"/>
      <c r="P43" s="95"/>
      <c r="Q43" s="93"/>
      <c r="R43" s="111"/>
      <c r="S43" s="111"/>
      <c r="T43" s="95"/>
      <c r="U43" s="93"/>
      <c r="V43" s="111"/>
      <c r="W43" s="111"/>
      <c r="X43" s="95"/>
      <c r="Y43" s="111"/>
      <c r="Z43" s="111"/>
      <c r="AA43" s="111"/>
      <c r="AB43" s="96"/>
    </row>
    <row r="44" spans="2:28" x14ac:dyDescent="0.3">
      <c r="B44" s="97"/>
      <c r="C44" s="94" t="s">
        <v>114</v>
      </c>
      <c r="D44" s="94"/>
      <c r="E44" s="94"/>
      <c r="F44" s="95"/>
      <c r="G44" s="66" t="s">
        <v>128</v>
      </c>
      <c r="H44" s="120">
        <v>6.6022195831199753</v>
      </c>
      <c r="I44" s="229">
        <v>1.6455428970297419</v>
      </c>
      <c r="J44" s="229">
        <v>5.2584772256600161</v>
      </c>
      <c r="K44" s="229">
        <v>5.0173668910444178</v>
      </c>
      <c r="L44" s="113">
        <v>4.4729925187507291</v>
      </c>
      <c r="M44" s="229">
        <v>1.8401233044820486</v>
      </c>
      <c r="N44" s="229">
        <v>-7.9990414706045669</v>
      </c>
      <c r="O44" s="229">
        <v>8.6494602577340771</v>
      </c>
      <c r="P44" s="113">
        <v>-0.54403642075737935</v>
      </c>
      <c r="Q44" s="114">
        <v>1.3297100126364398</v>
      </c>
      <c r="R44" s="229">
        <v>1.661118091859521</v>
      </c>
      <c r="S44" s="229">
        <v>1.2853694009623382</v>
      </c>
      <c r="T44" s="113">
        <v>1.2934349256345854</v>
      </c>
      <c r="U44" s="114">
        <v>1.2051937047606032</v>
      </c>
      <c r="V44" s="229">
        <v>1.2169095167503343</v>
      </c>
      <c r="W44" s="229">
        <v>1.0368496455849652</v>
      </c>
      <c r="X44" s="113">
        <v>1.0634289638834531</v>
      </c>
      <c r="Y44" s="229">
        <v>1.1251732478816194</v>
      </c>
      <c r="Z44" s="229">
        <v>1.0947004388237076</v>
      </c>
      <c r="AA44" s="229">
        <v>1.0670983467833395</v>
      </c>
      <c r="AB44" s="115">
        <v>1.1989814877563418</v>
      </c>
    </row>
    <row r="45" spans="2:28" ht="16" x14ac:dyDescent="0.3">
      <c r="B45" s="97"/>
      <c r="C45" s="63" t="s">
        <v>115</v>
      </c>
      <c r="D45" s="63"/>
      <c r="E45" s="63"/>
      <c r="F45" s="64"/>
      <c r="G45" s="65" t="s">
        <v>128</v>
      </c>
      <c r="H45" s="251">
        <v>7.823297137216187</v>
      </c>
      <c r="I45" s="252">
        <v>2.968144520304989</v>
      </c>
      <c r="J45" s="252">
        <v>4.8381223108387132</v>
      </c>
      <c r="K45" s="252">
        <v>4.9433287337005112</v>
      </c>
      <c r="L45" s="253">
        <v>4.3811458522326205</v>
      </c>
      <c r="M45" s="229">
        <v>1.4950447460503966</v>
      </c>
      <c r="N45" s="229">
        <v>-4.6879998351007828</v>
      </c>
      <c r="O45" s="229">
        <v>6.203522598752869</v>
      </c>
      <c r="P45" s="113">
        <v>0.14458273192190063</v>
      </c>
      <c r="Q45" s="114">
        <v>0.63294162889941674</v>
      </c>
      <c r="R45" s="229">
        <v>1.6611180918594926</v>
      </c>
      <c r="S45" s="229">
        <v>1.2853694009624661</v>
      </c>
      <c r="T45" s="113">
        <v>1.2934349256346138</v>
      </c>
      <c r="U45" s="114">
        <v>1.1343748586551072</v>
      </c>
      <c r="V45" s="229">
        <v>1.2169095167503485</v>
      </c>
      <c r="W45" s="229">
        <v>1.0368496455848373</v>
      </c>
      <c r="X45" s="113">
        <v>1.0634289638834531</v>
      </c>
      <c r="Y45" s="229">
        <v>1.0897856304391382</v>
      </c>
      <c r="Z45" s="229">
        <v>1.0593234849981741</v>
      </c>
      <c r="AA45" s="229">
        <v>1.031731051999742</v>
      </c>
      <c r="AB45" s="115">
        <v>1.1635680419500858</v>
      </c>
    </row>
    <row r="46" spans="2:28" x14ac:dyDescent="0.3">
      <c r="B46" s="97"/>
      <c r="C46" s="94"/>
      <c r="D46" s="126" t="s">
        <v>116</v>
      </c>
      <c r="E46" s="94"/>
      <c r="F46" s="95"/>
      <c r="G46" s="66" t="s">
        <v>128</v>
      </c>
      <c r="H46" s="254">
        <v>6.2781822000114431</v>
      </c>
      <c r="I46" s="255">
        <v>1.6285441584993947</v>
      </c>
      <c r="J46" s="255">
        <v>4.4864531626567725</v>
      </c>
      <c r="K46" s="255">
        <v>5.2124583852902902</v>
      </c>
      <c r="L46" s="256">
        <v>4.3814915756918253</v>
      </c>
      <c r="M46" s="247"/>
      <c r="N46" s="247"/>
      <c r="O46" s="247"/>
      <c r="P46" s="248"/>
      <c r="Q46" s="249"/>
      <c r="R46" s="247"/>
      <c r="S46" s="247"/>
      <c r="T46" s="248"/>
      <c r="U46" s="249"/>
      <c r="V46" s="247"/>
      <c r="W46" s="247"/>
      <c r="X46" s="248"/>
      <c r="Y46" s="247"/>
      <c r="Z46" s="247"/>
      <c r="AA46" s="247"/>
      <c r="AB46" s="250"/>
    </row>
    <row r="47" spans="2:28" ht="16" x14ac:dyDescent="0.3">
      <c r="B47" s="97"/>
      <c r="C47" s="94"/>
      <c r="D47" s="126" t="s">
        <v>130</v>
      </c>
      <c r="E47" s="94"/>
      <c r="F47" s="95"/>
      <c r="G47" s="66" t="s">
        <v>128</v>
      </c>
      <c r="H47" s="254">
        <v>13.382636096214256</v>
      </c>
      <c r="I47" s="255">
        <v>6.9205806559820928</v>
      </c>
      <c r="J47" s="255">
        <v>5.6523543722029785</v>
      </c>
      <c r="K47" s="255">
        <v>4.0556317683826677</v>
      </c>
      <c r="L47" s="256">
        <v>4.3802184784236715</v>
      </c>
      <c r="M47" s="247"/>
      <c r="N47" s="247"/>
      <c r="O47" s="247"/>
      <c r="P47" s="248"/>
      <c r="Q47" s="249"/>
      <c r="R47" s="247"/>
      <c r="S47" s="247"/>
      <c r="T47" s="248"/>
      <c r="U47" s="249"/>
      <c r="V47" s="247"/>
      <c r="W47" s="247"/>
      <c r="X47" s="248"/>
      <c r="Y47" s="247"/>
      <c r="Z47" s="247"/>
      <c r="AA47" s="247"/>
      <c r="AB47" s="250"/>
    </row>
    <row r="48" spans="2:28" x14ac:dyDescent="0.3">
      <c r="B48" s="97"/>
      <c r="C48" s="94" t="s">
        <v>118</v>
      </c>
      <c r="D48" s="94"/>
      <c r="E48" s="94"/>
      <c r="F48" s="95"/>
      <c r="G48" s="66" t="s">
        <v>128</v>
      </c>
      <c r="H48" s="257">
        <v>5.0092261328945114</v>
      </c>
      <c r="I48" s="258">
        <v>0.96598446760771139</v>
      </c>
      <c r="J48" s="258">
        <v>4.1195054748206275</v>
      </c>
      <c r="K48" s="258">
        <v>3.1061668360906793</v>
      </c>
      <c r="L48" s="259">
        <v>2.3571399282185723</v>
      </c>
      <c r="M48" s="247"/>
      <c r="N48" s="247"/>
      <c r="O48" s="247"/>
      <c r="P48" s="248"/>
      <c r="Q48" s="249"/>
      <c r="R48" s="247"/>
      <c r="S48" s="247"/>
      <c r="T48" s="248"/>
      <c r="U48" s="249"/>
      <c r="V48" s="247"/>
      <c r="W48" s="247"/>
      <c r="X48" s="248"/>
      <c r="Y48" s="247"/>
      <c r="Z48" s="247"/>
      <c r="AA48" s="247"/>
      <c r="AB48" s="250"/>
    </row>
    <row r="49" spans="2:28" ht="16" x14ac:dyDescent="0.3">
      <c r="B49" s="97"/>
      <c r="C49" s="94" t="s">
        <v>119</v>
      </c>
      <c r="D49" s="94"/>
      <c r="E49" s="94"/>
      <c r="F49" s="95"/>
      <c r="G49" s="66" t="s">
        <v>128</v>
      </c>
      <c r="H49" s="120">
        <v>1.2588672831423224</v>
      </c>
      <c r="I49" s="229">
        <v>-3.9330034586119353</v>
      </c>
      <c r="J49" s="229">
        <v>6.5848099832719384</v>
      </c>
      <c r="K49" s="229">
        <v>3.6883208417345372</v>
      </c>
      <c r="L49" s="113">
        <v>2.6009135535615542</v>
      </c>
      <c r="M49" s="229">
        <v>-4.5288240481723818</v>
      </c>
      <c r="N49" s="229">
        <v>-7.4191958990297593</v>
      </c>
      <c r="O49" s="229">
        <v>11.970601616702183</v>
      </c>
      <c r="P49" s="113">
        <v>-1.2301866033192965</v>
      </c>
      <c r="Q49" s="114">
        <v>1.4846731590451441</v>
      </c>
      <c r="R49" s="229">
        <v>1.6464875048380208</v>
      </c>
      <c r="S49" s="229">
        <v>1.4476103641105595</v>
      </c>
      <c r="T49" s="113">
        <v>0.93535451409027814</v>
      </c>
      <c r="U49" s="114">
        <v>0.80276498146700703</v>
      </c>
      <c r="V49" s="229">
        <v>0.67574079851758029</v>
      </c>
      <c r="W49" s="229">
        <v>0.64842380854513237</v>
      </c>
      <c r="X49" s="113">
        <v>0.71854516627499265</v>
      </c>
      <c r="Y49" s="229">
        <v>0.60265319524297922</v>
      </c>
      <c r="Z49" s="229">
        <v>0.52485966002868167</v>
      </c>
      <c r="AA49" s="229">
        <v>0.57011982896713675</v>
      </c>
      <c r="AB49" s="115">
        <v>1.0499311641845424</v>
      </c>
    </row>
    <row r="50" spans="2:28" ht="4" customHeight="1" x14ac:dyDescent="0.3">
      <c r="B50" s="97"/>
      <c r="C50" s="94"/>
      <c r="D50" s="94"/>
      <c r="E50" s="94"/>
      <c r="F50" s="95"/>
      <c r="G50" s="66"/>
      <c r="H50" s="156"/>
      <c r="I50" s="111"/>
      <c r="J50" s="111"/>
      <c r="K50" s="111"/>
      <c r="L50" s="95"/>
      <c r="M50" s="111"/>
      <c r="N50" s="111"/>
      <c r="O50" s="111"/>
      <c r="P50" s="95"/>
      <c r="Q50" s="93"/>
      <c r="R50" s="111"/>
      <c r="S50" s="111"/>
      <c r="T50" s="95"/>
      <c r="U50" s="93"/>
      <c r="V50" s="111"/>
      <c r="W50" s="111"/>
      <c r="X50" s="95"/>
      <c r="Y50" s="111"/>
      <c r="Z50" s="111"/>
      <c r="AA50" s="111"/>
      <c r="AB50" s="96"/>
    </row>
    <row r="51" spans="2:28" x14ac:dyDescent="0.3">
      <c r="B51" s="87" t="s">
        <v>123</v>
      </c>
      <c r="C51" s="94"/>
      <c r="D51" s="94"/>
      <c r="E51" s="94"/>
      <c r="F51" s="95"/>
      <c r="G51" s="66"/>
      <c r="H51" s="156"/>
      <c r="I51" s="111"/>
      <c r="J51" s="111"/>
      <c r="K51" s="111"/>
      <c r="L51" s="95"/>
      <c r="M51" s="111"/>
      <c r="N51" s="111"/>
      <c r="O51" s="111"/>
      <c r="P51" s="95"/>
      <c r="Q51" s="93"/>
      <c r="R51" s="111"/>
      <c r="S51" s="111"/>
      <c r="T51" s="95"/>
      <c r="U51" s="93"/>
      <c r="V51" s="111"/>
      <c r="W51" s="111"/>
      <c r="X51" s="95"/>
      <c r="Y51" s="111"/>
      <c r="Z51" s="111"/>
      <c r="AA51" s="111"/>
      <c r="AB51" s="96"/>
    </row>
    <row r="52" spans="2:28" x14ac:dyDescent="0.3">
      <c r="B52" s="97"/>
      <c r="C52" s="94" t="s">
        <v>131</v>
      </c>
      <c r="D52" s="94"/>
      <c r="E52" s="94"/>
      <c r="F52" s="95"/>
      <c r="G52" s="66" t="s">
        <v>128</v>
      </c>
      <c r="H52" s="120">
        <v>-0.8137385175198375</v>
      </c>
      <c r="I52" s="229">
        <v>-0.78219275082516049</v>
      </c>
      <c r="J52" s="229">
        <v>-0.75192599434491569</v>
      </c>
      <c r="K52" s="229">
        <v>-0.75616284212800622</v>
      </c>
      <c r="L52" s="113">
        <v>-0.73280072514934602</v>
      </c>
      <c r="M52" s="229">
        <v>-0.19941546884439276</v>
      </c>
      <c r="N52" s="229">
        <v>-0.19434632661987905</v>
      </c>
      <c r="O52" s="229">
        <v>-0.18978422329500688</v>
      </c>
      <c r="P52" s="113">
        <v>-0.18419970800049157</v>
      </c>
      <c r="Q52" s="114">
        <v>-0.18886445518437256</v>
      </c>
      <c r="R52" s="229">
        <v>-0.18999810913906856</v>
      </c>
      <c r="S52" s="229">
        <v>-0.1870339068198632</v>
      </c>
      <c r="T52" s="113">
        <v>-0.19018195023755879</v>
      </c>
      <c r="U52" s="114">
        <v>-0.19163770867551477</v>
      </c>
      <c r="V52" s="229">
        <v>-0.19158125626999833</v>
      </c>
      <c r="W52" s="229">
        <v>-0.18740832110670169</v>
      </c>
      <c r="X52" s="113">
        <v>-0.18252697768681969</v>
      </c>
      <c r="Y52" s="229">
        <v>-0.18252697768679127</v>
      </c>
      <c r="Z52" s="229">
        <v>-0.18252697768679127</v>
      </c>
      <c r="AA52" s="229">
        <v>-0.18252697768679127</v>
      </c>
      <c r="AB52" s="115">
        <v>-0.18252697768681969</v>
      </c>
    </row>
    <row r="53" spans="2:28" ht="14.5" thickBot="1" x14ac:dyDescent="0.35">
      <c r="B53" s="103"/>
      <c r="C53" s="104" t="s">
        <v>125</v>
      </c>
      <c r="D53" s="104"/>
      <c r="E53" s="104"/>
      <c r="F53" s="105"/>
      <c r="G53" s="128" t="s">
        <v>128</v>
      </c>
      <c r="H53" s="121">
        <v>-0.17678749269435912</v>
      </c>
      <c r="I53" s="117">
        <v>-1.0266751852812064</v>
      </c>
      <c r="J53" s="117">
        <v>6.1486469207494565E-2</v>
      </c>
      <c r="K53" s="117">
        <v>-8.850232380204659E-2</v>
      </c>
      <c r="L53" s="116">
        <v>-0.26117080476097954</v>
      </c>
      <c r="M53" s="117">
        <v>-0.45876509235316121</v>
      </c>
      <c r="N53" s="117">
        <v>-0.33702351964734589</v>
      </c>
      <c r="O53" s="117">
        <v>0.32184526531962376</v>
      </c>
      <c r="P53" s="116">
        <v>-0.26498805105610757</v>
      </c>
      <c r="Q53" s="118">
        <v>9.1065968434406841E-2</v>
      </c>
      <c r="R53" s="117">
        <v>7.9913096054909261E-2</v>
      </c>
      <c r="S53" s="117">
        <v>5.3587537583226208E-2</v>
      </c>
      <c r="T53" s="116">
        <v>2.632916693852394E-2</v>
      </c>
      <c r="U53" s="118">
        <v>-6.2000000000011823E-2</v>
      </c>
      <c r="V53" s="117">
        <v>-6.1999999999983402E-2</v>
      </c>
      <c r="W53" s="117">
        <v>-6.1999999999997613E-2</v>
      </c>
      <c r="X53" s="116">
        <v>-6.1999999999983402E-2</v>
      </c>
      <c r="Y53" s="117">
        <v>-7.7368907020726851E-2</v>
      </c>
      <c r="Z53" s="117">
        <v>-6.7368907020750157E-2</v>
      </c>
      <c r="AA53" s="117">
        <v>-5.7368907020759252E-2</v>
      </c>
      <c r="AB53" s="119">
        <v>-4.7368907020711504E-2</v>
      </c>
    </row>
    <row r="54" spans="2:28" ht="14.5" thickBot="1" x14ac:dyDescent="0.35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</row>
    <row r="55" spans="2:28" ht="30" customHeight="1" x14ac:dyDescent="0.3">
      <c r="B55" s="78" t="str">
        <f>"Medium-Term Forecast "&amp;Summary!H3&amp;" - labour market [change over the same period in the previous year]"</f>
        <v>Medium-Term Forecast MTF-2020Q4 - labour market [change over the same period in the previous year]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161"/>
      <c r="Z55" s="161"/>
      <c r="AA55" s="161"/>
      <c r="AB55" s="162"/>
    </row>
    <row r="56" spans="2:28" x14ac:dyDescent="0.3">
      <c r="B56" s="287" t="s">
        <v>19</v>
      </c>
      <c r="C56" s="288"/>
      <c r="D56" s="288"/>
      <c r="E56" s="288"/>
      <c r="F56" s="289"/>
      <c r="G56" s="299" t="s">
        <v>18</v>
      </c>
      <c r="H56" s="81" t="str">
        <f>H$3</f>
        <v>Actual</v>
      </c>
      <c r="I56" s="282">
        <f>I$3</f>
        <v>2020</v>
      </c>
      <c r="J56" s="282">
        <f t="shared" ref="J56:L56" si="4">J$3</f>
        <v>2021</v>
      </c>
      <c r="K56" s="282">
        <f t="shared" si="4"/>
        <v>2022</v>
      </c>
      <c r="L56" s="282">
        <f t="shared" si="4"/>
        <v>2023</v>
      </c>
      <c r="M56" s="302">
        <f>M$3</f>
        <v>2019</v>
      </c>
      <c r="N56" s="300"/>
      <c r="O56" s="300"/>
      <c r="P56" s="300"/>
      <c r="Q56" s="302">
        <f t="shared" ref="Q56" si="5">Q$3</f>
        <v>2020</v>
      </c>
      <c r="R56" s="300"/>
      <c r="S56" s="300"/>
      <c r="T56" s="300"/>
      <c r="U56" s="302">
        <f t="shared" ref="U56" si="6">U$3</f>
        <v>2021</v>
      </c>
      <c r="V56" s="300"/>
      <c r="W56" s="300"/>
      <c r="X56" s="300"/>
      <c r="Y56" s="302">
        <f t="shared" ref="Y56" si="7">Y$3</f>
        <v>2022</v>
      </c>
      <c r="Z56" s="300"/>
      <c r="AA56" s="300"/>
      <c r="AB56" s="301"/>
    </row>
    <row r="57" spans="2:28" x14ac:dyDescent="0.3">
      <c r="B57" s="290"/>
      <c r="C57" s="291"/>
      <c r="D57" s="291"/>
      <c r="E57" s="291"/>
      <c r="F57" s="292"/>
      <c r="G57" s="297"/>
      <c r="H57" s="144">
        <f>$H$4</f>
        <v>2019</v>
      </c>
      <c r="I57" s="283"/>
      <c r="J57" s="283"/>
      <c r="K57" s="283"/>
      <c r="L57" s="283"/>
      <c r="M57" s="84" t="s">
        <v>0</v>
      </c>
      <c r="N57" s="84" t="s">
        <v>1</v>
      </c>
      <c r="O57" s="84" t="s">
        <v>2</v>
      </c>
      <c r="P57" s="85" t="s">
        <v>3</v>
      </c>
      <c r="Q57" s="83" t="s">
        <v>0</v>
      </c>
      <c r="R57" s="84" t="s">
        <v>1</v>
      </c>
      <c r="S57" s="84" t="s">
        <v>2</v>
      </c>
      <c r="T57" s="85" t="s">
        <v>3</v>
      </c>
      <c r="U57" s="83" t="s">
        <v>0</v>
      </c>
      <c r="V57" s="84" t="s">
        <v>1</v>
      </c>
      <c r="W57" s="84" t="s">
        <v>2</v>
      </c>
      <c r="X57" s="85" t="s">
        <v>3</v>
      </c>
      <c r="Y57" s="84" t="s">
        <v>0</v>
      </c>
      <c r="Z57" s="84" t="s">
        <v>1</v>
      </c>
      <c r="AA57" s="84" t="s">
        <v>2</v>
      </c>
      <c r="AB57" s="86" t="s">
        <v>3</v>
      </c>
    </row>
    <row r="58" spans="2:28" ht="4" customHeight="1" x14ac:dyDescent="0.3">
      <c r="B58" s="97"/>
      <c r="C58" s="94"/>
      <c r="D58" s="94"/>
      <c r="E58" s="94"/>
      <c r="F58" s="95"/>
      <c r="G58" s="66"/>
      <c r="H58" s="156"/>
      <c r="I58" s="94"/>
      <c r="J58" s="94"/>
      <c r="K58" s="94"/>
      <c r="L58" s="95"/>
      <c r="M58" s="94"/>
      <c r="N58" s="94"/>
      <c r="O58" s="94"/>
      <c r="P58" s="95"/>
      <c r="Q58" s="93"/>
      <c r="R58" s="94"/>
      <c r="S58" s="94"/>
      <c r="T58" s="95"/>
      <c r="U58" s="93"/>
      <c r="V58" s="94"/>
      <c r="W58" s="94"/>
      <c r="X58" s="95"/>
      <c r="Y58" s="94"/>
      <c r="Z58" s="94"/>
      <c r="AA58" s="94"/>
      <c r="AB58" s="96"/>
    </row>
    <row r="59" spans="2:28" x14ac:dyDescent="0.3">
      <c r="B59" s="87" t="s">
        <v>113</v>
      </c>
      <c r="C59" s="94"/>
      <c r="D59" s="94"/>
      <c r="E59" s="94"/>
      <c r="F59" s="95"/>
      <c r="G59" s="66"/>
      <c r="H59" s="156"/>
      <c r="I59" s="94"/>
      <c r="J59" s="94"/>
      <c r="K59" s="94"/>
      <c r="L59" s="95"/>
      <c r="M59" s="94"/>
      <c r="N59" s="94"/>
      <c r="O59" s="94"/>
      <c r="P59" s="95"/>
      <c r="Q59" s="93"/>
      <c r="R59" s="94"/>
      <c r="S59" s="94"/>
      <c r="T59" s="95"/>
      <c r="U59" s="93"/>
      <c r="V59" s="94"/>
      <c r="W59" s="94"/>
      <c r="X59" s="95"/>
      <c r="Y59" s="94"/>
      <c r="Z59" s="94"/>
      <c r="AA59" s="94"/>
      <c r="AB59" s="96"/>
    </row>
    <row r="60" spans="2:28" x14ac:dyDescent="0.3">
      <c r="B60" s="97"/>
      <c r="C60" s="94" t="s">
        <v>114</v>
      </c>
      <c r="D60" s="94"/>
      <c r="E60" s="94"/>
      <c r="F60" s="95"/>
      <c r="G60" s="66" t="s">
        <v>128</v>
      </c>
      <c r="H60" s="120">
        <v>6.6022195831199753</v>
      </c>
      <c r="I60" s="229">
        <v>1.6455428970297419</v>
      </c>
      <c r="J60" s="229">
        <v>5.2584772256600161</v>
      </c>
      <c r="K60" s="229">
        <v>5.0173668910444178</v>
      </c>
      <c r="L60" s="113">
        <v>4.4729925187507291</v>
      </c>
      <c r="M60" s="229">
        <v>6.2550585928496929</v>
      </c>
      <c r="N60" s="229">
        <v>-4.1681708639973323</v>
      </c>
      <c r="O60" s="229">
        <v>3.3324283264814625</v>
      </c>
      <c r="P60" s="113">
        <v>1.2440876724904939</v>
      </c>
      <c r="Q60" s="114">
        <v>0.7366616561813828</v>
      </c>
      <c r="R60" s="229">
        <v>11.31407564125135</v>
      </c>
      <c r="S60" s="229">
        <v>3.7693813122117774</v>
      </c>
      <c r="T60" s="113">
        <v>5.6865440235467304</v>
      </c>
      <c r="U60" s="114">
        <v>5.5566739365571607</v>
      </c>
      <c r="V60" s="229">
        <v>5.0954437179375276</v>
      </c>
      <c r="W60" s="229">
        <v>4.8375753395277741</v>
      </c>
      <c r="X60" s="113">
        <v>4.5995217345599144</v>
      </c>
      <c r="Y60" s="229">
        <v>4.5168174660127818</v>
      </c>
      <c r="Z60" s="229">
        <v>4.3906240863558708</v>
      </c>
      <c r="AA60" s="229">
        <v>4.4218768501443009</v>
      </c>
      <c r="AB60" s="115">
        <v>4.5619339321144849</v>
      </c>
    </row>
    <row r="61" spans="2:28" ht="16" x14ac:dyDescent="0.3">
      <c r="B61" s="97"/>
      <c r="C61" s="94" t="s">
        <v>115</v>
      </c>
      <c r="D61" s="94"/>
      <c r="E61" s="94"/>
      <c r="F61" s="95"/>
      <c r="G61" s="66" t="s">
        <v>128</v>
      </c>
      <c r="H61" s="120">
        <v>7.823297137216187</v>
      </c>
      <c r="I61" s="229">
        <v>2.968144520304989</v>
      </c>
      <c r="J61" s="229">
        <v>4.8381223108387132</v>
      </c>
      <c r="K61" s="229">
        <v>4.9433287337005112</v>
      </c>
      <c r="L61" s="113">
        <v>4.3811458522326205</v>
      </c>
      <c r="M61" s="229">
        <v>6.3475689512978448</v>
      </c>
      <c r="N61" s="229">
        <v>-1.3022742215016052</v>
      </c>
      <c r="O61" s="229">
        <v>4.0230791353831989</v>
      </c>
      <c r="P61" s="113">
        <v>2.8865977063465635</v>
      </c>
      <c r="Q61" s="114">
        <v>2.0126746806694626</v>
      </c>
      <c r="R61" s="229">
        <v>8.8081516454969062</v>
      </c>
      <c r="S61" s="229">
        <v>3.7693813122118769</v>
      </c>
      <c r="T61" s="113">
        <v>4.9598169614359051</v>
      </c>
      <c r="U61" s="114">
        <v>5.4828101201534878</v>
      </c>
      <c r="V61" s="229">
        <v>5.0219026497119188</v>
      </c>
      <c r="W61" s="229">
        <v>4.7642147160037638</v>
      </c>
      <c r="X61" s="113">
        <v>4.5263276902498291</v>
      </c>
      <c r="Y61" s="229">
        <v>4.4802429808078301</v>
      </c>
      <c r="Z61" s="229">
        <v>4.3175762192315403</v>
      </c>
      <c r="AA61" s="229">
        <v>4.312291421869773</v>
      </c>
      <c r="AB61" s="115">
        <v>4.415649647501894</v>
      </c>
    </row>
    <row r="62" spans="2:28" ht="16.5" thickBot="1" x14ac:dyDescent="0.35">
      <c r="B62" s="103"/>
      <c r="C62" s="104" t="s">
        <v>119</v>
      </c>
      <c r="D62" s="104"/>
      <c r="E62" s="104"/>
      <c r="F62" s="105"/>
      <c r="G62" s="128" t="s">
        <v>128</v>
      </c>
      <c r="H62" s="121">
        <v>1.2588672831423224</v>
      </c>
      <c r="I62" s="117">
        <v>-3.9330034586119353</v>
      </c>
      <c r="J62" s="117">
        <v>6.5848099832719384</v>
      </c>
      <c r="K62" s="117">
        <v>3.6883208417345372</v>
      </c>
      <c r="L62" s="116">
        <v>2.6009135535615542</v>
      </c>
      <c r="M62" s="117">
        <v>-3.1389098241789668</v>
      </c>
      <c r="N62" s="117">
        <v>-10.249359934642271</v>
      </c>
      <c r="O62" s="117">
        <v>-0.1116997008015943</v>
      </c>
      <c r="P62" s="116">
        <v>-2.2489422841358504</v>
      </c>
      <c r="Q62" s="118">
        <v>3.908159131201387</v>
      </c>
      <c r="R62" s="117">
        <v>14.083038069764342</v>
      </c>
      <c r="S62" s="117">
        <v>3.3615201503845498</v>
      </c>
      <c r="T62" s="116">
        <v>5.6277350408050921</v>
      </c>
      <c r="U62" s="118">
        <v>4.9179882971712061</v>
      </c>
      <c r="V62" s="117">
        <v>3.9159980260524065</v>
      </c>
      <c r="W62" s="117">
        <v>3.0973659436158414</v>
      </c>
      <c r="X62" s="116">
        <v>2.8759125908306231</v>
      </c>
      <c r="Y62" s="117">
        <v>2.6716852302838987</v>
      </c>
      <c r="Z62" s="117">
        <v>2.5178128014817958</v>
      </c>
      <c r="AA62" s="117">
        <v>2.438054446445264</v>
      </c>
      <c r="AB62" s="119">
        <v>2.7750980052119871</v>
      </c>
    </row>
    <row r="63" spans="2:28" ht="4" customHeight="1" x14ac:dyDescent="0.3"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2:28" x14ac:dyDescent="0.3">
      <c r="B64" s="111" t="s">
        <v>188</v>
      </c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</row>
    <row r="65" spans="2:28" x14ac:dyDescent="0.3">
      <c r="B65" s="111" t="s">
        <v>204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</row>
    <row r="66" spans="2:28" x14ac:dyDescent="0.3">
      <c r="B66" s="111" t="s">
        <v>205</v>
      </c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</row>
    <row r="67" spans="2:28" x14ac:dyDescent="0.3">
      <c r="B67" s="111" t="s">
        <v>206</v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</row>
    <row r="68" spans="2:28" x14ac:dyDescent="0.3">
      <c r="B68" s="111" t="s">
        <v>207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</row>
    <row r="69" spans="2:28" x14ac:dyDescent="0.3">
      <c r="B69" s="111" t="s">
        <v>208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</row>
  </sheetData>
  <mergeCells count="30">
    <mergeCell ref="Y3:AB3"/>
    <mergeCell ref="Y31:AB31"/>
    <mergeCell ref="L3:L4"/>
    <mergeCell ref="Y56:AB56"/>
    <mergeCell ref="Q31:T31"/>
    <mergeCell ref="U56:X56"/>
    <mergeCell ref="U31:X31"/>
    <mergeCell ref="M31:P31"/>
    <mergeCell ref="U3:X3"/>
    <mergeCell ref="Q56:T56"/>
    <mergeCell ref="M56:P56"/>
    <mergeCell ref="M3:P3"/>
    <mergeCell ref="Q3:T3"/>
    <mergeCell ref="L31:L32"/>
    <mergeCell ref="L56:L57"/>
    <mergeCell ref="K3:K4"/>
    <mergeCell ref="K31:K32"/>
    <mergeCell ref="K56:K57"/>
    <mergeCell ref="B56:F57"/>
    <mergeCell ref="B31:F32"/>
    <mergeCell ref="G31:G32"/>
    <mergeCell ref="J56:J57"/>
    <mergeCell ref="B3:F4"/>
    <mergeCell ref="G3:G4"/>
    <mergeCell ref="I3:I4"/>
    <mergeCell ref="G56:G57"/>
    <mergeCell ref="I56:I57"/>
    <mergeCell ref="J3:J4"/>
    <mergeCell ref="J31:J32"/>
    <mergeCell ref="I31:I32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1:AB45"/>
  <sheetViews>
    <sheetView zoomScale="60" zoomScaleNormal="60" workbookViewId="0">
      <selection activeCell="L48" sqref="L48"/>
    </sheetView>
  </sheetViews>
  <sheetFormatPr defaultColWidth="9.1796875" defaultRowHeight="14" x14ac:dyDescent="0.3"/>
  <cols>
    <col min="1" max="5" width="3.1796875" style="3" customWidth="1"/>
    <col min="6" max="6" width="44.54296875" style="3" customWidth="1"/>
    <col min="7" max="7" width="26.54296875" style="3" customWidth="1"/>
    <col min="8" max="8" width="10.1796875" style="3" customWidth="1"/>
    <col min="9" max="12" width="9.1796875" style="3" customWidth="1"/>
    <col min="13" max="24" width="9.1796875" style="3"/>
    <col min="25" max="28" width="9.1796875" style="3" customWidth="1"/>
    <col min="29" max="16384" width="9.1796875" style="3"/>
  </cols>
  <sheetData>
    <row r="1" spans="2:28" ht="22.5" customHeight="1" thickBot="1" x14ac:dyDescent="0.45">
      <c r="B1" s="129" t="s">
        <v>132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2:28" ht="30" customHeight="1" x14ac:dyDescent="0.3">
      <c r="B2" s="78" t="str">
        <f>"Medium-Term Forecast "&amp;Summary!H3&amp;" - trade balance and balance of payments [level]"</f>
        <v>Medium-Term Forecast MTF-2020Q4 - trade balance and balance of payments [level]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0"/>
    </row>
    <row r="3" spans="2:28" x14ac:dyDescent="0.3">
      <c r="B3" s="287" t="s">
        <v>19</v>
      </c>
      <c r="C3" s="288"/>
      <c r="D3" s="288"/>
      <c r="E3" s="288"/>
      <c r="F3" s="289"/>
      <c r="G3" s="299" t="s">
        <v>18</v>
      </c>
      <c r="H3" s="81" t="s">
        <v>17</v>
      </c>
      <c r="I3" s="282">
        <v>2020</v>
      </c>
      <c r="J3" s="282">
        <v>2021</v>
      </c>
      <c r="K3" s="282">
        <v>2022</v>
      </c>
      <c r="L3" s="304">
        <v>2023</v>
      </c>
      <c r="M3" s="302">
        <v>2020</v>
      </c>
      <c r="N3" s="300"/>
      <c r="O3" s="300"/>
      <c r="P3" s="300"/>
      <c r="Q3" s="302">
        <v>2021</v>
      </c>
      <c r="R3" s="300"/>
      <c r="S3" s="300"/>
      <c r="T3" s="300"/>
      <c r="U3" s="302">
        <v>2022</v>
      </c>
      <c r="V3" s="300"/>
      <c r="W3" s="300"/>
      <c r="X3" s="300"/>
      <c r="Y3" s="302">
        <v>2023</v>
      </c>
      <c r="Z3" s="300"/>
      <c r="AA3" s="300"/>
      <c r="AB3" s="301"/>
    </row>
    <row r="4" spans="2:28" x14ac:dyDescent="0.3">
      <c r="B4" s="290"/>
      <c r="C4" s="291"/>
      <c r="D4" s="291"/>
      <c r="E4" s="291"/>
      <c r="F4" s="292"/>
      <c r="G4" s="297"/>
      <c r="H4" s="144">
        <v>2019</v>
      </c>
      <c r="I4" s="283"/>
      <c r="J4" s="283"/>
      <c r="K4" s="283"/>
      <c r="L4" s="305"/>
      <c r="M4" s="84" t="s">
        <v>0</v>
      </c>
      <c r="N4" s="84" t="s">
        <v>1</v>
      </c>
      <c r="O4" s="84" t="s">
        <v>2</v>
      </c>
      <c r="P4" s="85" t="s">
        <v>3</v>
      </c>
      <c r="Q4" s="83" t="s">
        <v>0</v>
      </c>
      <c r="R4" s="84" t="s">
        <v>1</v>
      </c>
      <c r="S4" s="84" t="s">
        <v>2</v>
      </c>
      <c r="T4" s="85" t="s">
        <v>3</v>
      </c>
      <c r="U4" s="83" t="s">
        <v>0</v>
      </c>
      <c r="V4" s="84" t="s">
        <v>1</v>
      </c>
      <c r="W4" s="84" t="s">
        <v>2</v>
      </c>
      <c r="X4" s="85" t="s">
        <v>3</v>
      </c>
      <c r="Y4" s="84" t="s">
        <v>0</v>
      </c>
      <c r="Z4" s="84" t="s">
        <v>1</v>
      </c>
      <c r="AA4" s="84" t="s">
        <v>2</v>
      </c>
      <c r="AB4" s="86" t="s">
        <v>3</v>
      </c>
    </row>
    <row r="5" spans="2:28" ht="3.75" customHeight="1" x14ac:dyDescent="0.3">
      <c r="B5" s="87"/>
      <c r="C5" s="88"/>
      <c r="D5" s="88"/>
      <c r="E5" s="88"/>
      <c r="F5" s="89"/>
      <c r="G5" s="90"/>
      <c r="H5" s="145"/>
      <c r="I5" s="131"/>
      <c r="J5" s="131"/>
      <c r="K5" s="265"/>
      <c r="L5" s="132"/>
      <c r="M5" s="92"/>
      <c r="N5" s="92"/>
      <c r="O5" s="92"/>
      <c r="P5" s="91"/>
      <c r="Q5" s="92"/>
      <c r="R5" s="92"/>
      <c r="S5" s="92"/>
      <c r="T5" s="91"/>
      <c r="U5" s="92"/>
      <c r="V5" s="92"/>
      <c r="W5" s="92"/>
      <c r="X5" s="91"/>
      <c r="Y5" s="92"/>
      <c r="Z5" s="92"/>
      <c r="AA5" s="92"/>
      <c r="AB5" s="125"/>
    </row>
    <row r="6" spans="2:28" x14ac:dyDescent="0.3">
      <c r="B6" s="87" t="s">
        <v>133</v>
      </c>
      <c r="C6" s="88"/>
      <c r="D6" s="88"/>
      <c r="E6" s="88"/>
      <c r="F6" s="135"/>
      <c r="G6" s="146"/>
      <c r="H6" s="163"/>
      <c r="I6" s="164"/>
      <c r="J6" s="164"/>
      <c r="K6" s="164"/>
      <c r="L6" s="165"/>
      <c r="M6" s="166"/>
      <c r="N6" s="166"/>
      <c r="O6" s="166"/>
      <c r="P6" s="167"/>
      <c r="Q6" s="166"/>
      <c r="R6" s="166"/>
      <c r="S6" s="166"/>
      <c r="T6" s="167"/>
      <c r="U6" s="166"/>
      <c r="V6" s="166"/>
      <c r="W6" s="166"/>
      <c r="X6" s="167"/>
      <c r="Y6" s="166"/>
      <c r="Z6" s="166"/>
      <c r="AA6" s="166"/>
      <c r="AB6" s="168"/>
    </row>
    <row r="7" spans="2:28" x14ac:dyDescent="0.3">
      <c r="B7" s="87"/>
      <c r="C7" s="134" t="s">
        <v>79</v>
      </c>
      <c r="D7" s="88"/>
      <c r="E7" s="88"/>
      <c r="F7" s="135"/>
      <c r="G7" s="66" t="s">
        <v>134</v>
      </c>
      <c r="H7" s="169">
        <v>84655.765999999901</v>
      </c>
      <c r="I7" s="228">
        <v>77214.651362726538</v>
      </c>
      <c r="J7" s="228">
        <v>84745.334042503819</v>
      </c>
      <c r="K7" s="228">
        <v>90341.680325767113</v>
      </c>
      <c r="L7" s="98">
        <v>94683.548937654385</v>
      </c>
      <c r="M7" s="199">
        <v>20659.068838285701</v>
      </c>
      <c r="N7" s="199">
        <v>15371.454013238999</v>
      </c>
      <c r="O7" s="199">
        <v>21149.752927259971</v>
      </c>
      <c r="P7" s="101">
        <v>20034.375583941866</v>
      </c>
      <c r="Q7" s="199">
        <v>20322.747033381438</v>
      </c>
      <c r="R7" s="199">
        <v>20948.272412705508</v>
      </c>
      <c r="S7" s="199">
        <v>21545.207676260285</v>
      </c>
      <c r="T7" s="101">
        <v>21929.106920156577</v>
      </c>
      <c r="U7" s="199">
        <v>22223.152372167595</v>
      </c>
      <c r="V7" s="199">
        <v>22463.689976667942</v>
      </c>
      <c r="W7" s="199">
        <v>22700.431025838323</v>
      </c>
      <c r="X7" s="101">
        <v>22954.406951093257</v>
      </c>
      <c r="Y7" s="199">
        <v>23185.698720856366</v>
      </c>
      <c r="Z7" s="199">
        <v>23407.753114051309</v>
      </c>
      <c r="AA7" s="199">
        <v>23799.96207596943</v>
      </c>
      <c r="AB7" s="102">
        <v>24290.135026777283</v>
      </c>
    </row>
    <row r="8" spans="2:28" x14ac:dyDescent="0.3">
      <c r="B8" s="97"/>
      <c r="C8" s="94"/>
      <c r="D8" s="126" t="s">
        <v>135</v>
      </c>
      <c r="E8" s="94"/>
      <c r="F8" s="95"/>
      <c r="G8" s="66" t="s">
        <v>134</v>
      </c>
      <c r="H8" s="169">
        <v>41551.002000000095</v>
      </c>
      <c r="I8" s="228">
        <v>36733.586757902071</v>
      </c>
      <c r="J8" s="228">
        <v>39938.806778149687</v>
      </c>
      <c r="K8" s="228">
        <v>42963.565643771566</v>
      </c>
      <c r="L8" s="98">
        <v>43435.377260384194</v>
      </c>
      <c r="M8" s="228">
        <v>10123.313754740801</v>
      </c>
      <c r="N8" s="228">
        <v>7276.5956950194904</v>
      </c>
      <c r="O8" s="228">
        <v>9992.0962219158064</v>
      </c>
      <c r="P8" s="98">
        <v>9341.5810862259714</v>
      </c>
      <c r="Q8" s="228">
        <v>9493.4514774860054</v>
      </c>
      <c r="R8" s="228">
        <v>9839.3152806703565</v>
      </c>
      <c r="S8" s="228">
        <v>10192.078732222317</v>
      </c>
      <c r="T8" s="98">
        <v>10413.961287771011</v>
      </c>
      <c r="U8" s="228">
        <v>10557.197007619174</v>
      </c>
      <c r="V8" s="228">
        <v>10681.983222800565</v>
      </c>
      <c r="W8" s="228">
        <v>10799.219242855288</v>
      </c>
      <c r="X8" s="98">
        <v>10925.166170496535</v>
      </c>
      <c r="Y8" s="228">
        <v>11029.008624231808</v>
      </c>
      <c r="Z8" s="228">
        <v>11141.09900333997</v>
      </c>
      <c r="AA8" s="228">
        <v>11334.652262769621</v>
      </c>
      <c r="AB8" s="170">
        <v>11575.787797174591</v>
      </c>
    </row>
    <row r="9" spans="2:28" ht="15" customHeight="1" x14ac:dyDescent="0.3">
      <c r="B9" s="97"/>
      <c r="C9" s="94"/>
      <c r="D9" s="126" t="s">
        <v>136</v>
      </c>
      <c r="E9" s="94"/>
      <c r="F9" s="95"/>
      <c r="G9" s="66" t="s">
        <v>134</v>
      </c>
      <c r="H9" s="169">
        <v>43078.400000000001</v>
      </c>
      <c r="I9" s="228">
        <v>40481.064604824474</v>
      </c>
      <c r="J9" s="228">
        <v>44806.527264354125</v>
      </c>
      <c r="K9" s="228">
        <v>47378.114681995554</v>
      </c>
      <c r="L9" s="98">
        <v>47868.849414071694</v>
      </c>
      <c r="M9" s="228">
        <v>10544.682958524239</v>
      </c>
      <c r="N9" s="228">
        <v>8060.8501922490796</v>
      </c>
      <c r="O9" s="228">
        <v>11182.736956335255</v>
      </c>
      <c r="P9" s="98">
        <v>10692.794497715897</v>
      </c>
      <c r="Q9" s="228">
        <v>10829.295555895435</v>
      </c>
      <c r="R9" s="228">
        <v>11108.957132035153</v>
      </c>
      <c r="S9" s="228">
        <v>11353.12894403797</v>
      </c>
      <c r="T9" s="98">
        <v>11515.145632385567</v>
      </c>
      <c r="U9" s="228">
        <v>11665.955364548421</v>
      </c>
      <c r="V9" s="228">
        <v>11781.706753867375</v>
      </c>
      <c r="W9" s="228">
        <v>11901.211782983035</v>
      </c>
      <c r="X9" s="98">
        <v>12029.240780596723</v>
      </c>
      <c r="Y9" s="228">
        <v>12156.690096624556</v>
      </c>
      <c r="Z9" s="228">
        <v>12266.654110711339</v>
      </c>
      <c r="AA9" s="228">
        <v>12465.309813199807</v>
      </c>
      <c r="AB9" s="170">
        <v>12714.347229602692</v>
      </c>
    </row>
    <row r="10" spans="2:28" ht="3.75" customHeight="1" x14ac:dyDescent="0.3">
      <c r="B10" s="97"/>
      <c r="C10" s="94"/>
      <c r="D10" s="94"/>
      <c r="E10" s="94"/>
      <c r="F10" s="95"/>
      <c r="G10" s="66"/>
      <c r="H10" s="169"/>
      <c r="I10" s="228"/>
      <c r="J10" s="228"/>
      <c r="K10" s="228"/>
      <c r="L10" s="98"/>
      <c r="M10" s="228"/>
      <c r="N10" s="228"/>
      <c r="O10" s="228"/>
      <c r="P10" s="98"/>
      <c r="Q10" s="228"/>
      <c r="R10" s="228"/>
      <c r="S10" s="228"/>
      <c r="T10" s="98"/>
      <c r="U10" s="228"/>
      <c r="V10" s="228"/>
      <c r="W10" s="228"/>
      <c r="X10" s="98"/>
      <c r="Y10" s="228"/>
      <c r="Z10" s="228"/>
      <c r="AA10" s="228"/>
      <c r="AB10" s="170"/>
    </row>
    <row r="11" spans="2:28" ht="15" customHeight="1" x14ac:dyDescent="0.3">
      <c r="B11" s="97"/>
      <c r="C11" s="94" t="s">
        <v>80</v>
      </c>
      <c r="D11" s="94"/>
      <c r="E11" s="94"/>
      <c r="F11" s="95"/>
      <c r="G11" s="66" t="s">
        <v>134</v>
      </c>
      <c r="H11" s="160">
        <v>82797.853999999905</v>
      </c>
      <c r="I11" s="199">
        <v>74460.28246352385</v>
      </c>
      <c r="J11" s="199">
        <v>81228.248713824156</v>
      </c>
      <c r="K11" s="199">
        <v>86618.283101105466</v>
      </c>
      <c r="L11" s="101">
        <v>91362.086352978396</v>
      </c>
      <c r="M11" s="199">
        <v>20539.402743355495</v>
      </c>
      <c r="N11" s="199">
        <v>15000.686156555999</v>
      </c>
      <c r="O11" s="199">
        <v>19666.349537895458</v>
      </c>
      <c r="P11" s="101">
        <v>19253.844025716891</v>
      </c>
      <c r="Q11" s="199">
        <v>19578.490027088461</v>
      </c>
      <c r="R11" s="199">
        <v>20097.492862551902</v>
      </c>
      <c r="S11" s="199">
        <v>20608.395138736811</v>
      </c>
      <c r="T11" s="101">
        <v>20943.870685446975</v>
      </c>
      <c r="U11" s="199">
        <v>21252.38377076562</v>
      </c>
      <c r="V11" s="199">
        <v>21527.443643095005</v>
      </c>
      <c r="W11" s="199">
        <v>21766.483376063126</v>
      </c>
      <c r="X11" s="101">
        <v>22071.972311181715</v>
      </c>
      <c r="Y11" s="199">
        <v>22375.468820868275</v>
      </c>
      <c r="Z11" s="199">
        <v>22642.425083200793</v>
      </c>
      <c r="AA11" s="199">
        <v>22949.893852276549</v>
      </c>
      <c r="AB11" s="102">
        <v>23394.298596632783</v>
      </c>
    </row>
    <row r="12" spans="2:28" ht="15" customHeight="1" x14ac:dyDescent="0.3">
      <c r="B12" s="97"/>
      <c r="C12" s="94"/>
      <c r="D12" s="126" t="s">
        <v>137</v>
      </c>
      <c r="E12" s="94"/>
      <c r="F12" s="95"/>
      <c r="G12" s="66" t="s">
        <v>134</v>
      </c>
      <c r="H12" s="169">
        <v>24259.567999999988</v>
      </c>
      <c r="I12" s="228">
        <v>20417.164722351488</v>
      </c>
      <c r="J12" s="228">
        <v>22102.758664504981</v>
      </c>
      <c r="K12" s="228">
        <v>23569.423662727295</v>
      </c>
      <c r="L12" s="98">
        <v>23875.022739590167</v>
      </c>
      <c r="M12" s="228">
        <v>5785.29383117823</v>
      </c>
      <c r="N12" s="228">
        <v>4067.7960194216498</v>
      </c>
      <c r="O12" s="228">
        <v>5324.9730247605967</v>
      </c>
      <c r="P12" s="98">
        <v>5239.1018469910141</v>
      </c>
      <c r="Q12" s="228">
        <v>5327.4402309070902</v>
      </c>
      <c r="R12" s="228">
        <v>5468.6644306169374</v>
      </c>
      <c r="S12" s="228">
        <v>5607.6844130795107</v>
      </c>
      <c r="T12" s="98">
        <v>5698.9695899014459</v>
      </c>
      <c r="U12" s="228">
        <v>5782.9180976879916</v>
      </c>
      <c r="V12" s="228">
        <v>5857.763758805283</v>
      </c>
      <c r="W12" s="228">
        <v>5922.8080951375396</v>
      </c>
      <c r="X12" s="98">
        <v>6005.9337110964816</v>
      </c>
      <c r="Y12" s="228">
        <v>6088.5171745508642</v>
      </c>
      <c r="Z12" s="228">
        <v>6161.1577882996844</v>
      </c>
      <c r="AA12" s="228">
        <v>6244.8221305372799</v>
      </c>
      <c r="AB12" s="170">
        <v>6365.7476825391805</v>
      </c>
    </row>
    <row r="13" spans="2:28" ht="15" customHeight="1" x14ac:dyDescent="0.3">
      <c r="B13" s="97"/>
      <c r="C13" s="94"/>
      <c r="D13" s="126" t="s">
        <v>138</v>
      </c>
      <c r="E13" s="94"/>
      <c r="F13" s="95"/>
      <c r="G13" s="66" t="s">
        <v>134</v>
      </c>
      <c r="H13" s="169">
        <v>58521.790000000008</v>
      </c>
      <c r="I13" s="228">
        <v>54043.117741172362</v>
      </c>
      <c r="J13" s="228">
        <v>59125.490049319167</v>
      </c>
      <c r="K13" s="228">
        <v>63048.859438378189</v>
      </c>
      <c r="L13" s="98">
        <v>63866.345411617971</v>
      </c>
      <c r="M13" s="228">
        <v>14854.58212655772</v>
      </c>
      <c r="N13" s="228">
        <v>10885.16567536561</v>
      </c>
      <c r="O13" s="228">
        <v>14288.627760523148</v>
      </c>
      <c r="P13" s="98">
        <v>14014.742178725879</v>
      </c>
      <c r="Q13" s="228">
        <v>14251.049796181371</v>
      </c>
      <c r="R13" s="228">
        <v>14628.828431934966</v>
      </c>
      <c r="S13" s="228">
        <v>15000.710725657304</v>
      </c>
      <c r="T13" s="98">
        <v>15244.901095545531</v>
      </c>
      <c r="U13" s="228">
        <v>15469.465673077633</v>
      </c>
      <c r="V13" s="228">
        <v>15669.679884289726</v>
      </c>
      <c r="W13" s="228">
        <v>15843.675280925592</v>
      </c>
      <c r="X13" s="98">
        <v>16066.038600085238</v>
      </c>
      <c r="Y13" s="228">
        <v>16286.951646317413</v>
      </c>
      <c r="Z13" s="228">
        <v>16481.267294901114</v>
      </c>
      <c r="AA13" s="228">
        <v>16705.071721739278</v>
      </c>
      <c r="AB13" s="170">
        <v>17028.550914093612</v>
      </c>
    </row>
    <row r="14" spans="2:28" ht="3.75" customHeight="1" x14ac:dyDescent="0.3">
      <c r="B14" s="97"/>
      <c r="C14" s="94"/>
      <c r="D14" s="94"/>
      <c r="E14" s="94"/>
      <c r="F14" s="95"/>
      <c r="G14" s="66"/>
      <c r="H14" s="169"/>
      <c r="I14" s="228"/>
      <c r="J14" s="228"/>
      <c r="K14" s="228"/>
      <c r="L14" s="98"/>
      <c r="M14" s="228"/>
      <c r="N14" s="228"/>
      <c r="O14" s="228"/>
      <c r="P14" s="98"/>
      <c r="Q14" s="228"/>
      <c r="R14" s="228"/>
      <c r="S14" s="228"/>
      <c r="T14" s="98"/>
      <c r="U14" s="228"/>
      <c r="V14" s="228"/>
      <c r="W14" s="228"/>
      <c r="X14" s="98"/>
      <c r="Y14" s="228"/>
      <c r="Z14" s="228"/>
      <c r="AA14" s="228"/>
      <c r="AB14" s="170"/>
    </row>
    <row r="15" spans="2:28" ht="15" customHeight="1" x14ac:dyDescent="0.3">
      <c r="B15" s="97"/>
      <c r="C15" s="94" t="s">
        <v>139</v>
      </c>
      <c r="D15" s="94"/>
      <c r="E15" s="94"/>
      <c r="F15" s="95"/>
      <c r="G15" s="66" t="s">
        <v>134</v>
      </c>
      <c r="H15" s="160">
        <v>1857.911999999993</v>
      </c>
      <c r="I15" s="199">
        <v>2754.3688992026946</v>
      </c>
      <c r="J15" s="199">
        <v>3517.0853286796591</v>
      </c>
      <c r="K15" s="199">
        <v>3723.3972246616504</v>
      </c>
      <c r="L15" s="101">
        <v>3321.4625846759882</v>
      </c>
      <c r="M15" s="199">
        <v>119.66609493020587</v>
      </c>
      <c r="N15" s="199">
        <v>370.76785668299999</v>
      </c>
      <c r="O15" s="199">
        <v>1483.4033893645137</v>
      </c>
      <c r="P15" s="101">
        <v>780.53155822497502</v>
      </c>
      <c r="Q15" s="199">
        <v>744.25700629297717</v>
      </c>
      <c r="R15" s="199">
        <v>850.77955015360567</v>
      </c>
      <c r="S15" s="199">
        <v>936.81253752347402</v>
      </c>
      <c r="T15" s="101">
        <v>985.23623470960229</v>
      </c>
      <c r="U15" s="199">
        <v>970.76860140197459</v>
      </c>
      <c r="V15" s="199">
        <v>936.24633357293715</v>
      </c>
      <c r="W15" s="199">
        <v>933.94764977519662</v>
      </c>
      <c r="X15" s="101">
        <v>882.43463991154204</v>
      </c>
      <c r="Y15" s="199">
        <v>810.22989998809135</v>
      </c>
      <c r="Z15" s="199">
        <v>765.32803085051637</v>
      </c>
      <c r="AA15" s="199">
        <v>850.06822369288057</v>
      </c>
      <c r="AB15" s="102">
        <v>895.8364301444999</v>
      </c>
    </row>
    <row r="16" spans="2:28" ht="4" customHeight="1" x14ac:dyDescent="0.3">
      <c r="B16" s="87"/>
      <c r="C16" s="94"/>
      <c r="D16" s="94"/>
      <c r="E16" s="94"/>
      <c r="F16" s="95"/>
      <c r="G16" s="66"/>
      <c r="H16" s="160"/>
      <c r="I16" s="199"/>
      <c r="J16" s="199"/>
      <c r="K16" s="199"/>
      <c r="L16" s="101"/>
      <c r="M16" s="199"/>
      <c r="N16" s="199"/>
      <c r="O16" s="199"/>
      <c r="P16" s="101"/>
      <c r="Q16" s="199"/>
      <c r="R16" s="199"/>
      <c r="S16" s="199"/>
      <c r="T16" s="101"/>
      <c r="U16" s="199"/>
      <c r="V16" s="199"/>
      <c r="W16" s="199"/>
      <c r="X16" s="101"/>
      <c r="Y16" s="199"/>
      <c r="Z16" s="199"/>
      <c r="AA16" s="199"/>
      <c r="AB16" s="102"/>
    </row>
    <row r="17" spans="2:28" ht="15" customHeight="1" x14ac:dyDescent="0.3">
      <c r="B17" s="87" t="s">
        <v>140</v>
      </c>
      <c r="C17" s="88"/>
      <c r="D17" s="88"/>
      <c r="E17" s="88"/>
      <c r="F17" s="135"/>
      <c r="G17" s="66"/>
      <c r="H17" s="160"/>
      <c r="I17" s="199"/>
      <c r="J17" s="199"/>
      <c r="K17" s="199"/>
      <c r="L17" s="101"/>
      <c r="M17" s="199"/>
      <c r="N17" s="199"/>
      <c r="O17" s="199"/>
      <c r="P17" s="101"/>
      <c r="Q17" s="199"/>
      <c r="R17" s="199"/>
      <c r="S17" s="199"/>
      <c r="T17" s="101"/>
      <c r="U17" s="199"/>
      <c r="V17" s="199"/>
      <c r="W17" s="199"/>
      <c r="X17" s="101"/>
      <c r="Y17" s="199"/>
      <c r="Z17" s="199"/>
      <c r="AA17" s="199"/>
      <c r="AB17" s="102"/>
    </row>
    <row r="18" spans="2:28" ht="15" customHeight="1" x14ac:dyDescent="0.3">
      <c r="B18" s="87"/>
      <c r="C18" s="134" t="s">
        <v>79</v>
      </c>
      <c r="D18" s="88"/>
      <c r="E18" s="88"/>
      <c r="F18" s="135"/>
      <c r="G18" s="66" t="s">
        <v>141</v>
      </c>
      <c r="H18" s="160">
        <v>86666</v>
      </c>
      <c r="I18" s="199">
        <v>76393</v>
      </c>
      <c r="J18" s="199">
        <v>84084</v>
      </c>
      <c r="K18" s="199">
        <v>91401</v>
      </c>
      <c r="L18" s="101">
        <v>97513</v>
      </c>
      <c r="M18" s="231"/>
      <c r="N18" s="231"/>
      <c r="O18" s="231"/>
      <c r="P18" s="171"/>
      <c r="Q18" s="260"/>
      <c r="R18" s="260"/>
      <c r="S18" s="260"/>
      <c r="T18" s="171"/>
      <c r="U18" s="260"/>
      <c r="V18" s="260"/>
      <c r="W18" s="260"/>
      <c r="X18" s="171"/>
      <c r="Y18" s="260"/>
      <c r="Z18" s="260"/>
      <c r="AA18" s="260"/>
      <c r="AB18" s="172"/>
    </row>
    <row r="19" spans="2:28" ht="15" customHeight="1" x14ac:dyDescent="0.3">
      <c r="B19" s="97"/>
      <c r="C19" s="94" t="s">
        <v>80</v>
      </c>
      <c r="D19" s="94"/>
      <c r="E19" s="94"/>
      <c r="F19" s="95"/>
      <c r="G19" s="66" t="s">
        <v>142</v>
      </c>
      <c r="H19" s="160">
        <v>86418</v>
      </c>
      <c r="I19" s="199">
        <v>76188</v>
      </c>
      <c r="J19" s="199">
        <v>83248</v>
      </c>
      <c r="K19" s="199">
        <v>90100</v>
      </c>
      <c r="L19" s="101">
        <v>96722</v>
      </c>
      <c r="M19" s="231"/>
      <c r="N19" s="231"/>
      <c r="O19" s="231"/>
      <c r="P19" s="171"/>
      <c r="Q19" s="260"/>
      <c r="R19" s="260"/>
      <c r="S19" s="260"/>
      <c r="T19" s="171"/>
      <c r="U19" s="260"/>
      <c r="V19" s="260"/>
      <c r="W19" s="260"/>
      <c r="X19" s="171"/>
      <c r="Y19" s="260"/>
      <c r="Z19" s="260"/>
      <c r="AA19" s="260"/>
      <c r="AB19" s="172"/>
    </row>
    <row r="20" spans="2:28" ht="3.75" customHeight="1" x14ac:dyDescent="0.3">
      <c r="B20" s="97"/>
      <c r="C20" s="94"/>
      <c r="D20" s="126"/>
      <c r="E20" s="94"/>
      <c r="F20" s="95"/>
      <c r="G20" s="66"/>
      <c r="H20" s="160"/>
      <c r="I20" s="199"/>
      <c r="J20" s="199"/>
      <c r="K20" s="199"/>
      <c r="L20" s="101"/>
      <c r="M20" s="260"/>
      <c r="N20" s="260"/>
      <c r="O20" s="260"/>
      <c r="P20" s="171"/>
      <c r="Q20" s="260"/>
      <c r="R20" s="260"/>
      <c r="S20" s="260"/>
      <c r="T20" s="171"/>
      <c r="U20" s="260"/>
      <c r="V20" s="260"/>
      <c r="W20" s="260"/>
      <c r="X20" s="171"/>
      <c r="Y20" s="260"/>
      <c r="Z20" s="260"/>
      <c r="AA20" s="260"/>
      <c r="AB20" s="172"/>
    </row>
    <row r="21" spans="2:28" ht="15" customHeight="1" x14ac:dyDescent="0.3">
      <c r="B21" s="97"/>
      <c r="C21" s="134" t="s">
        <v>143</v>
      </c>
      <c r="D21" s="94"/>
      <c r="E21" s="94"/>
      <c r="F21" s="95"/>
      <c r="G21" s="66" t="s">
        <v>142</v>
      </c>
      <c r="H21" s="160">
        <v>248</v>
      </c>
      <c r="I21" s="199">
        <v>205</v>
      </c>
      <c r="J21" s="199">
        <v>836</v>
      </c>
      <c r="K21" s="199">
        <v>1301</v>
      </c>
      <c r="L21" s="101">
        <v>791</v>
      </c>
      <c r="M21" s="260"/>
      <c r="N21" s="260"/>
      <c r="O21" s="260"/>
      <c r="P21" s="171"/>
      <c r="Q21" s="260"/>
      <c r="R21" s="260"/>
      <c r="S21" s="260"/>
      <c r="T21" s="171"/>
      <c r="U21" s="260"/>
      <c r="V21" s="260"/>
      <c r="W21" s="260"/>
      <c r="X21" s="171"/>
      <c r="Y21" s="260"/>
      <c r="Z21" s="260"/>
      <c r="AA21" s="260"/>
      <c r="AB21" s="172"/>
    </row>
    <row r="22" spans="2:28" ht="15" customHeight="1" x14ac:dyDescent="0.3">
      <c r="B22" s="87"/>
      <c r="C22" s="134" t="s">
        <v>143</v>
      </c>
      <c r="D22" s="94"/>
      <c r="E22" s="94"/>
      <c r="F22" s="95"/>
      <c r="G22" s="66" t="s">
        <v>59</v>
      </c>
      <c r="H22" s="120">
        <v>0.3</v>
      </c>
      <c r="I22" s="229">
        <v>0.2</v>
      </c>
      <c r="J22" s="229">
        <v>0.9</v>
      </c>
      <c r="K22" s="229">
        <v>1.3</v>
      </c>
      <c r="L22" s="113">
        <v>0.7</v>
      </c>
      <c r="M22" s="260"/>
      <c r="N22" s="260"/>
      <c r="O22" s="260"/>
      <c r="P22" s="171"/>
      <c r="Q22" s="260"/>
      <c r="R22" s="260"/>
      <c r="S22" s="260"/>
      <c r="T22" s="171"/>
      <c r="U22" s="260"/>
      <c r="V22" s="260"/>
      <c r="W22" s="260"/>
      <c r="X22" s="171"/>
      <c r="Y22" s="260"/>
      <c r="Z22" s="260"/>
      <c r="AA22" s="260"/>
      <c r="AB22" s="172"/>
    </row>
    <row r="23" spans="2:28" ht="15" customHeight="1" x14ac:dyDescent="0.3">
      <c r="B23" s="97"/>
      <c r="C23" s="134" t="s">
        <v>144</v>
      </c>
      <c r="D23" s="94"/>
      <c r="E23" s="94"/>
      <c r="F23" s="95"/>
      <c r="G23" s="66" t="s">
        <v>142</v>
      </c>
      <c r="H23" s="160">
        <v>-2547</v>
      </c>
      <c r="I23" s="199">
        <v>-1338</v>
      </c>
      <c r="J23" s="199">
        <v>-1169</v>
      </c>
      <c r="K23" s="199">
        <v>-1177</v>
      </c>
      <c r="L23" s="101">
        <v>-1599</v>
      </c>
      <c r="M23" s="260"/>
      <c r="N23" s="260"/>
      <c r="O23" s="260"/>
      <c r="P23" s="171"/>
      <c r="Q23" s="260"/>
      <c r="R23" s="260"/>
      <c r="S23" s="260"/>
      <c r="T23" s="171"/>
      <c r="U23" s="260"/>
      <c r="V23" s="260"/>
      <c r="W23" s="260"/>
      <c r="X23" s="171"/>
      <c r="Y23" s="260"/>
      <c r="Z23" s="260"/>
      <c r="AA23" s="260"/>
      <c r="AB23" s="172"/>
    </row>
    <row r="24" spans="2:28" ht="15" customHeight="1" x14ac:dyDescent="0.3">
      <c r="B24" s="97"/>
      <c r="C24" s="134" t="s">
        <v>144</v>
      </c>
      <c r="D24" s="94"/>
      <c r="E24" s="94"/>
      <c r="F24" s="95"/>
      <c r="G24" s="66" t="s">
        <v>59</v>
      </c>
      <c r="H24" s="120">
        <v>-2.7</v>
      </c>
      <c r="I24" s="229">
        <v>-1.5</v>
      </c>
      <c r="J24" s="229">
        <v>-1.2</v>
      </c>
      <c r="K24" s="229">
        <v>-1.1000000000000001</v>
      </c>
      <c r="L24" s="113">
        <v>-1.5</v>
      </c>
      <c r="M24" s="260"/>
      <c r="N24" s="260"/>
      <c r="O24" s="260"/>
      <c r="P24" s="171"/>
      <c r="Q24" s="260"/>
      <c r="R24" s="260"/>
      <c r="S24" s="260"/>
      <c r="T24" s="171"/>
      <c r="U24" s="260"/>
      <c r="V24" s="260"/>
      <c r="W24" s="260"/>
      <c r="X24" s="171"/>
      <c r="Y24" s="260"/>
      <c r="Z24" s="260"/>
      <c r="AA24" s="260"/>
      <c r="AB24" s="172"/>
    </row>
    <row r="25" spans="2:28" ht="15" customHeight="1" thickBot="1" x14ac:dyDescent="0.35">
      <c r="B25" s="103"/>
      <c r="C25" s="173" t="s">
        <v>145</v>
      </c>
      <c r="D25" s="104"/>
      <c r="E25" s="104"/>
      <c r="F25" s="105"/>
      <c r="G25" s="128" t="s">
        <v>146</v>
      </c>
      <c r="H25" s="174">
        <v>93865.176999999996</v>
      </c>
      <c r="I25" s="108">
        <v>90287.037325902304</v>
      </c>
      <c r="J25" s="108">
        <v>95970.790643756627</v>
      </c>
      <c r="K25" s="108">
        <v>102453.51430259648</v>
      </c>
      <c r="L25" s="107">
        <v>108296.18770581177</v>
      </c>
      <c r="M25" s="175"/>
      <c r="N25" s="175"/>
      <c r="O25" s="175"/>
      <c r="P25" s="176"/>
      <c r="Q25" s="175"/>
      <c r="R25" s="175"/>
      <c r="S25" s="175"/>
      <c r="T25" s="176"/>
      <c r="U25" s="175"/>
      <c r="V25" s="175"/>
      <c r="W25" s="175"/>
      <c r="X25" s="176"/>
      <c r="Y25" s="175"/>
      <c r="Z25" s="175"/>
      <c r="AA25" s="175"/>
      <c r="AB25" s="177"/>
    </row>
    <row r="26" spans="2:28" ht="14.5" thickBot="1" x14ac:dyDescent="0.35"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</row>
    <row r="27" spans="2:28" ht="30" customHeight="1" x14ac:dyDescent="0.3">
      <c r="B27" s="78" t="str">
        <f>"Medium-Term Forecast "&amp;Summary!H3&amp;" - trade balance and balance of payments [change over previous period]"</f>
        <v>Medium-Term Forecast MTF-2020Q4 - trade balance and balance of payments [change over previous period]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80"/>
    </row>
    <row r="28" spans="2:28" x14ac:dyDescent="0.3">
      <c r="B28" s="287" t="s">
        <v>19</v>
      </c>
      <c r="C28" s="288"/>
      <c r="D28" s="288"/>
      <c r="E28" s="288"/>
      <c r="F28" s="289"/>
      <c r="G28" s="299" t="s">
        <v>18</v>
      </c>
      <c r="H28" s="81" t="str">
        <f t="shared" ref="H28:M28" si="0">H$3</f>
        <v>Actual</v>
      </c>
      <c r="I28" s="282">
        <f t="shared" si="0"/>
        <v>2020</v>
      </c>
      <c r="J28" s="282">
        <f t="shared" si="0"/>
        <v>2021</v>
      </c>
      <c r="K28" s="282">
        <f t="shared" si="0"/>
        <v>2022</v>
      </c>
      <c r="L28" s="304">
        <f t="shared" si="0"/>
        <v>2023</v>
      </c>
      <c r="M28" s="302">
        <f t="shared" si="0"/>
        <v>2020</v>
      </c>
      <c r="N28" s="300"/>
      <c r="O28" s="300"/>
      <c r="P28" s="300"/>
      <c r="Q28" s="302">
        <f>Q$3</f>
        <v>2021</v>
      </c>
      <c r="R28" s="300"/>
      <c r="S28" s="300"/>
      <c r="T28" s="300"/>
      <c r="U28" s="302">
        <f>U$3</f>
        <v>2022</v>
      </c>
      <c r="V28" s="300"/>
      <c r="W28" s="300"/>
      <c r="X28" s="300"/>
      <c r="Y28" s="302">
        <f>Y$3</f>
        <v>2023</v>
      </c>
      <c r="Z28" s="300"/>
      <c r="AA28" s="300"/>
      <c r="AB28" s="301"/>
    </row>
    <row r="29" spans="2:28" x14ac:dyDescent="0.3">
      <c r="B29" s="290"/>
      <c r="C29" s="291"/>
      <c r="D29" s="291"/>
      <c r="E29" s="291"/>
      <c r="F29" s="292"/>
      <c r="G29" s="297"/>
      <c r="H29" s="144">
        <f>$H$4</f>
        <v>2019</v>
      </c>
      <c r="I29" s="283"/>
      <c r="J29" s="283"/>
      <c r="K29" s="283"/>
      <c r="L29" s="305"/>
      <c r="M29" s="84" t="s">
        <v>0</v>
      </c>
      <c r="N29" s="84" t="s">
        <v>1</v>
      </c>
      <c r="O29" s="84" t="s">
        <v>2</v>
      </c>
      <c r="P29" s="85" t="s">
        <v>3</v>
      </c>
      <c r="Q29" s="83" t="s">
        <v>0</v>
      </c>
      <c r="R29" s="84" t="s">
        <v>1</v>
      </c>
      <c r="S29" s="84" t="s">
        <v>2</v>
      </c>
      <c r="T29" s="85" t="s">
        <v>3</v>
      </c>
      <c r="U29" s="83" t="s">
        <v>0</v>
      </c>
      <c r="V29" s="84" t="s">
        <v>1</v>
      </c>
      <c r="W29" s="84" t="s">
        <v>2</v>
      </c>
      <c r="X29" s="85" t="s">
        <v>3</v>
      </c>
      <c r="Y29" s="84" t="s">
        <v>0</v>
      </c>
      <c r="Z29" s="84" t="s">
        <v>1</v>
      </c>
      <c r="AA29" s="84" t="s">
        <v>2</v>
      </c>
      <c r="AB29" s="86" t="s">
        <v>3</v>
      </c>
    </row>
    <row r="30" spans="2:28" ht="4" customHeight="1" x14ac:dyDescent="0.3">
      <c r="B30" s="87"/>
      <c r="C30" s="88"/>
      <c r="D30" s="88"/>
      <c r="E30" s="88"/>
      <c r="F30" s="89"/>
      <c r="G30" s="90"/>
      <c r="H30" s="145"/>
      <c r="I30" s="131"/>
      <c r="J30" s="131"/>
      <c r="K30" s="265"/>
      <c r="L30" s="132"/>
      <c r="M30" s="92"/>
      <c r="N30" s="92"/>
      <c r="O30" s="92"/>
      <c r="P30" s="91"/>
      <c r="Q30" s="92"/>
      <c r="R30" s="92"/>
      <c r="S30" s="92"/>
      <c r="T30" s="91"/>
      <c r="U30" s="92"/>
      <c r="V30" s="92"/>
      <c r="W30" s="92"/>
      <c r="X30" s="91"/>
      <c r="Y30" s="92"/>
      <c r="Z30" s="92"/>
      <c r="AA30" s="92"/>
      <c r="AB30" s="125"/>
    </row>
    <row r="31" spans="2:28" x14ac:dyDescent="0.3">
      <c r="B31" s="87" t="s">
        <v>133</v>
      </c>
      <c r="C31" s="88"/>
      <c r="D31" s="88"/>
      <c r="E31" s="88"/>
      <c r="F31" s="135"/>
      <c r="G31" s="146"/>
      <c r="H31" s="145"/>
      <c r="I31" s="131"/>
      <c r="J31" s="131"/>
      <c r="K31" s="265"/>
      <c r="L31" s="132"/>
      <c r="M31" s="92"/>
      <c r="N31" s="92"/>
      <c r="O31" s="92"/>
      <c r="P31" s="91"/>
      <c r="Q31" s="92"/>
      <c r="R31" s="92"/>
      <c r="S31" s="92"/>
      <c r="T31" s="91"/>
      <c r="U31" s="92"/>
      <c r="V31" s="92"/>
      <c r="W31" s="92"/>
      <c r="X31" s="91"/>
      <c r="Y31" s="92"/>
      <c r="Z31" s="92"/>
      <c r="AA31" s="92"/>
      <c r="AB31" s="125"/>
    </row>
    <row r="32" spans="2:28" x14ac:dyDescent="0.3">
      <c r="B32" s="87"/>
      <c r="C32" s="134" t="s">
        <v>79</v>
      </c>
      <c r="D32" s="88"/>
      <c r="E32" s="88"/>
      <c r="F32" s="135"/>
      <c r="G32" s="66" t="s">
        <v>128</v>
      </c>
      <c r="H32" s="42">
        <v>0.77048159509962488</v>
      </c>
      <c r="I32" s="215">
        <v>-8.7898497513723726</v>
      </c>
      <c r="J32" s="215">
        <v>9.7529193577535551</v>
      </c>
      <c r="K32" s="215">
        <v>6.6037220178475593</v>
      </c>
      <c r="L32" s="43">
        <v>4.8060525288335754</v>
      </c>
      <c r="M32" s="229">
        <v>-1.9112654570405283</v>
      </c>
      <c r="N32" s="229">
        <v>-25.594642558369401</v>
      </c>
      <c r="O32" s="229">
        <v>37.591101720398626</v>
      </c>
      <c r="P32" s="113">
        <v>-5.2737133485871226</v>
      </c>
      <c r="Q32" s="229">
        <v>1.4393832651850289</v>
      </c>
      <c r="R32" s="229">
        <v>3.0779568249144802</v>
      </c>
      <c r="S32" s="229">
        <v>2.8495679824782343</v>
      </c>
      <c r="T32" s="113">
        <v>1.7818312529857678</v>
      </c>
      <c r="U32" s="229">
        <v>1.340891141083091</v>
      </c>
      <c r="V32" s="229">
        <v>1.0823739155998169</v>
      </c>
      <c r="W32" s="229">
        <v>1.0538831750984485</v>
      </c>
      <c r="X32" s="113">
        <v>1.1188154311512903</v>
      </c>
      <c r="Y32" s="229">
        <v>1.0076137896130319</v>
      </c>
      <c r="Z32" s="229">
        <v>0.95772137759728082</v>
      </c>
      <c r="AA32" s="229">
        <v>1.6755515149494755</v>
      </c>
      <c r="AB32" s="115">
        <v>2.0595534952670107</v>
      </c>
    </row>
    <row r="33" spans="2:28" x14ac:dyDescent="0.3">
      <c r="B33" s="97"/>
      <c r="C33" s="94"/>
      <c r="D33" s="126" t="s">
        <v>135</v>
      </c>
      <c r="E33" s="94"/>
      <c r="F33" s="95"/>
      <c r="G33" s="66" t="s">
        <v>128</v>
      </c>
      <c r="H33" s="42">
        <v>1.0360725825641453</v>
      </c>
      <c r="I33" s="215">
        <v>-11.5939809155457</v>
      </c>
      <c r="J33" s="215">
        <v>8.7255841401278786</v>
      </c>
      <c r="K33" s="215">
        <v>7.5734833101641641</v>
      </c>
      <c r="L33" s="43">
        <v>1.0981668060900915</v>
      </c>
      <c r="M33" s="218">
        <v>-0.79886124722496277</v>
      </c>
      <c r="N33" s="218">
        <v>-28.120417174546006</v>
      </c>
      <c r="O33" s="218">
        <v>37.318282349463999</v>
      </c>
      <c r="P33" s="148">
        <v>-6.5102969511347482</v>
      </c>
      <c r="Q33" s="218">
        <v>1.6257461114796143</v>
      </c>
      <c r="R33" s="218">
        <v>3.6431829246146918</v>
      </c>
      <c r="S33" s="218">
        <v>3.5852439066057258</v>
      </c>
      <c r="T33" s="148">
        <v>2.1770098267315205</v>
      </c>
      <c r="U33" s="218">
        <v>1.3754201296711415</v>
      </c>
      <c r="V33" s="218">
        <v>1.1820013881651761</v>
      </c>
      <c r="W33" s="218">
        <v>1.097511741120158</v>
      </c>
      <c r="X33" s="148">
        <v>1.1662595675569207</v>
      </c>
      <c r="Y33" s="218">
        <v>0.95048855197919124</v>
      </c>
      <c r="Z33" s="218">
        <v>1.0163232519547591</v>
      </c>
      <c r="AA33" s="218">
        <v>1.7372905435238124</v>
      </c>
      <c r="AB33" s="178">
        <v>2.1274188992724135</v>
      </c>
    </row>
    <row r="34" spans="2:28" ht="15" customHeight="1" x14ac:dyDescent="0.3">
      <c r="B34" s="97"/>
      <c r="C34" s="94"/>
      <c r="D34" s="126" t="s">
        <v>136</v>
      </c>
      <c r="E34" s="94"/>
      <c r="F34" s="95"/>
      <c r="G34" s="66" t="s">
        <v>128</v>
      </c>
      <c r="H34" s="42">
        <v>0.52048584652595764</v>
      </c>
      <c r="I34" s="215">
        <v>-6.0293218763359988</v>
      </c>
      <c r="J34" s="215">
        <v>10.685150456774679</v>
      </c>
      <c r="K34" s="215">
        <v>5.7393142799693493</v>
      </c>
      <c r="L34" s="43">
        <v>1.0357835793382293</v>
      </c>
      <c r="M34" s="218">
        <v>-7.0366106998165208</v>
      </c>
      <c r="N34" s="218">
        <v>-23.555310065223438</v>
      </c>
      <c r="O34" s="218">
        <v>38.729001155337556</v>
      </c>
      <c r="P34" s="148">
        <v>-4.3812392309004053</v>
      </c>
      <c r="Q34" s="218">
        <v>1.2765704812590855</v>
      </c>
      <c r="R34" s="218">
        <v>2.5824539989350654</v>
      </c>
      <c r="S34" s="218">
        <v>2.1979724028162053</v>
      </c>
      <c r="T34" s="148">
        <v>1.4270663985779919</v>
      </c>
      <c r="U34" s="218">
        <v>1.3096641325899725</v>
      </c>
      <c r="V34" s="218">
        <v>0.9922152597181082</v>
      </c>
      <c r="W34" s="218">
        <v>1.014326969871604</v>
      </c>
      <c r="X34" s="148">
        <v>1.075764383898715</v>
      </c>
      <c r="Y34" s="218">
        <v>1.0594959262384123</v>
      </c>
      <c r="Z34" s="218">
        <v>0.90455554277323813</v>
      </c>
      <c r="AA34" s="218">
        <v>1.619477493173946</v>
      </c>
      <c r="AB34" s="178">
        <v>1.9978437771291766</v>
      </c>
    </row>
    <row r="35" spans="2:28" ht="4" customHeight="1" x14ac:dyDescent="0.3">
      <c r="B35" s="97"/>
      <c r="C35" s="94"/>
      <c r="D35" s="94"/>
      <c r="E35" s="94"/>
      <c r="F35" s="95"/>
      <c r="G35" s="66"/>
      <c r="H35" s="120"/>
      <c r="I35" s="111"/>
      <c r="J35" s="111"/>
      <c r="K35" s="111"/>
      <c r="L35" s="95"/>
      <c r="M35" s="111"/>
      <c r="N35" s="111"/>
      <c r="O35" s="111"/>
      <c r="P35" s="95"/>
      <c r="Q35" s="111"/>
      <c r="R35" s="111"/>
      <c r="S35" s="111"/>
      <c r="T35" s="95"/>
      <c r="U35" s="111"/>
      <c r="V35" s="111"/>
      <c r="W35" s="111"/>
      <c r="X35" s="95"/>
      <c r="Y35" s="111"/>
      <c r="Z35" s="111"/>
      <c r="AA35" s="111"/>
      <c r="AB35" s="96"/>
    </row>
    <row r="36" spans="2:28" ht="15" customHeight="1" x14ac:dyDescent="0.3">
      <c r="B36" s="97"/>
      <c r="C36" s="94" t="s">
        <v>80</v>
      </c>
      <c r="D36" s="94"/>
      <c r="E36" s="94"/>
      <c r="F36" s="95"/>
      <c r="G36" s="66" t="s">
        <v>128</v>
      </c>
      <c r="H36" s="42">
        <v>2.0912957565810757</v>
      </c>
      <c r="I36" s="229">
        <v>-10.069791828754475</v>
      </c>
      <c r="J36" s="229">
        <v>9.0893641903866893</v>
      </c>
      <c r="K36" s="229">
        <v>6.635664898145194</v>
      </c>
      <c r="L36" s="113">
        <v>5.4766766114905607</v>
      </c>
      <c r="M36" s="229">
        <v>0.45135371610238906</v>
      </c>
      <c r="N36" s="229">
        <v>-26.966298173354971</v>
      </c>
      <c r="O36" s="229">
        <v>31.10299977378267</v>
      </c>
      <c r="P36" s="113">
        <v>-2.0975194780490511</v>
      </c>
      <c r="Q36" s="229">
        <v>1.6861360304879724</v>
      </c>
      <c r="R36" s="229">
        <v>2.6508828553446051</v>
      </c>
      <c r="S36" s="229">
        <v>2.5421194557898588</v>
      </c>
      <c r="T36" s="113">
        <v>1.6278586685266987</v>
      </c>
      <c r="U36" s="229">
        <v>1.4730471265419993</v>
      </c>
      <c r="V36" s="229">
        <v>1.2942542130626862</v>
      </c>
      <c r="W36" s="229">
        <v>1.1103953489842127</v>
      </c>
      <c r="X36" s="113">
        <v>1.4034831894551161</v>
      </c>
      <c r="Y36" s="229">
        <v>1.3750312179070932</v>
      </c>
      <c r="Z36" s="229">
        <v>1.1930756153969213</v>
      </c>
      <c r="AA36" s="229">
        <v>1.3579321470467391</v>
      </c>
      <c r="AB36" s="115">
        <v>1.9364130710876992</v>
      </c>
    </row>
    <row r="37" spans="2:28" ht="15" customHeight="1" x14ac:dyDescent="0.3">
      <c r="B37" s="97"/>
      <c r="C37" s="94"/>
      <c r="D37" s="126" t="s">
        <v>137</v>
      </c>
      <c r="E37" s="94"/>
      <c r="F37" s="95"/>
      <c r="G37" s="66" t="s">
        <v>128</v>
      </c>
      <c r="H37" s="42">
        <v>2.0017978031885661</v>
      </c>
      <c r="I37" s="215">
        <v>-15.838712699453268</v>
      </c>
      <c r="J37" s="215">
        <v>8.2557689330301969</v>
      </c>
      <c r="K37" s="215">
        <v>6.6356648981452508</v>
      </c>
      <c r="L37" s="43">
        <v>1.2965912159581023</v>
      </c>
      <c r="M37" s="218">
        <v>-3.6187470317085513</v>
      </c>
      <c r="N37" s="218">
        <v>-29.687304774402364</v>
      </c>
      <c r="O37" s="218">
        <v>30.905605869531541</v>
      </c>
      <c r="P37" s="148">
        <v>-1.6126124464910845</v>
      </c>
      <c r="Q37" s="218">
        <v>1.6861360304879724</v>
      </c>
      <c r="R37" s="218">
        <v>2.6508828553446051</v>
      </c>
      <c r="S37" s="218">
        <v>2.5421194557898588</v>
      </c>
      <c r="T37" s="148">
        <v>1.6278586685266987</v>
      </c>
      <c r="U37" s="215">
        <v>1.4730471265419993</v>
      </c>
      <c r="V37" s="218">
        <v>1.2942542130626862</v>
      </c>
      <c r="W37" s="218">
        <v>1.1103953489842127</v>
      </c>
      <c r="X37" s="148">
        <v>1.4034831894551161</v>
      </c>
      <c r="Y37" s="218">
        <v>1.3750312179070932</v>
      </c>
      <c r="Z37" s="218">
        <v>1.1930756153969213</v>
      </c>
      <c r="AA37" s="218">
        <v>1.3579321470467391</v>
      </c>
      <c r="AB37" s="178">
        <v>1.9364130710876992</v>
      </c>
    </row>
    <row r="38" spans="2:28" ht="15" customHeight="1" x14ac:dyDescent="0.3">
      <c r="B38" s="97"/>
      <c r="C38" s="94"/>
      <c r="D38" s="126" t="s">
        <v>138</v>
      </c>
      <c r="E38" s="94"/>
      <c r="F38" s="95"/>
      <c r="G38" s="66" t="s">
        <v>128</v>
      </c>
      <c r="H38" s="42">
        <v>2.128475926757929</v>
      </c>
      <c r="I38" s="215">
        <v>-7.6529994363255867</v>
      </c>
      <c r="J38" s="215">
        <v>9.4042914631382075</v>
      </c>
      <c r="K38" s="215">
        <v>6.6356648981452224</v>
      </c>
      <c r="L38" s="43">
        <v>1.2965912159581023</v>
      </c>
      <c r="M38" s="218">
        <v>2.3846860898440951</v>
      </c>
      <c r="N38" s="218">
        <v>-26.721831804984944</v>
      </c>
      <c r="O38" s="218">
        <v>31.266975502816337</v>
      </c>
      <c r="P38" s="148">
        <v>-1.9168081525222789</v>
      </c>
      <c r="Q38" s="218">
        <v>1.6861360304879724</v>
      </c>
      <c r="R38" s="218">
        <v>2.6508828553446051</v>
      </c>
      <c r="S38" s="218">
        <v>2.5421194557898588</v>
      </c>
      <c r="T38" s="148">
        <v>1.6278586685266987</v>
      </c>
      <c r="U38" s="215">
        <v>1.4730471265419993</v>
      </c>
      <c r="V38" s="218">
        <v>1.2942542130626862</v>
      </c>
      <c r="W38" s="218">
        <v>1.1103953489842127</v>
      </c>
      <c r="X38" s="148">
        <v>1.4034831894551161</v>
      </c>
      <c r="Y38" s="218">
        <v>1.3750312179070932</v>
      </c>
      <c r="Z38" s="218">
        <v>1.1930756153969213</v>
      </c>
      <c r="AA38" s="218">
        <v>1.3579321470467391</v>
      </c>
      <c r="AB38" s="178">
        <v>1.9364130710876992</v>
      </c>
    </row>
    <row r="39" spans="2:28" ht="4" customHeight="1" x14ac:dyDescent="0.3">
      <c r="B39" s="87"/>
      <c r="C39" s="94"/>
      <c r="D39" s="94"/>
      <c r="E39" s="94"/>
      <c r="F39" s="95"/>
      <c r="G39" s="66"/>
      <c r="H39" s="156"/>
      <c r="I39" s="111"/>
      <c r="J39" s="111"/>
      <c r="K39" s="111"/>
      <c r="L39" s="95"/>
      <c r="M39" s="111"/>
      <c r="N39" s="111"/>
      <c r="O39" s="111"/>
      <c r="P39" s="95"/>
      <c r="Q39" s="111"/>
      <c r="R39" s="111"/>
      <c r="S39" s="111"/>
      <c r="T39" s="95"/>
      <c r="U39" s="111"/>
      <c r="V39" s="111"/>
      <c r="W39" s="111"/>
      <c r="X39" s="95"/>
      <c r="Y39" s="111"/>
      <c r="Z39" s="111"/>
      <c r="AA39" s="111"/>
      <c r="AB39" s="96"/>
    </row>
    <row r="40" spans="2:28" ht="15" customHeight="1" x14ac:dyDescent="0.3">
      <c r="B40" s="87" t="s">
        <v>140</v>
      </c>
      <c r="C40" s="88"/>
      <c r="D40" s="88"/>
      <c r="E40" s="88"/>
      <c r="F40" s="135"/>
      <c r="G40" s="66"/>
      <c r="H40" s="156"/>
      <c r="I40" s="111"/>
      <c r="J40" s="111"/>
      <c r="K40" s="111"/>
      <c r="L40" s="95"/>
      <c r="M40" s="111"/>
      <c r="N40" s="111"/>
      <c r="O40" s="111"/>
      <c r="P40" s="95"/>
      <c r="Q40" s="111"/>
      <c r="R40" s="111"/>
      <c r="S40" s="111"/>
      <c r="T40" s="95"/>
      <c r="U40" s="111"/>
      <c r="V40" s="111"/>
      <c r="W40" s="111"/>
      <c r="X40" s="95"/>
      <c r="Y40" s="111"/>
      <c r="Z40" s="111"/>
      <c r="AA40" s="111"/>
      <c r="AB40" s="96"/>
    </row>
    <row r="41" spans="2:28" ht="15" customHeight="1" x14ac:dyDescent="0.3">
      <c r="B41" s="87"/>
      <c r="C41" s="134" t="s">
        <v>79</v>
      </c>
      <c r="D41" s="88"/>
      <c r="E41" s="88"/>
      <c r="F41" s="135"/>
      <c r="G41" s="66" t="s">
        <v>128</v>
      </c>
      <c r="H41" s="120"/>
      <c r="I41" s="229"/>
      <c r="J41" s="229"/>
      <c r="K41" s="229"/>
      <c r="L41" s="113"/>
      <c r="M41" s="261"/>
      <c r="N41" s="261"/>
      <c r="O41" s="261"/>
      <c r="P41" s="158"/>
      <c r="Q41" s="261"/>
      <c r="R41" s="261"/>
      <c r="S41" s="261"/>
      <c r="T41" s="158"/>
      <c r="U41" s="261"/>
      <c r="V41" s="261"/>
      <c r="W41" s="261"/>
      <c r="X41" s="158"/>
      <c r="Y41" s="261"/>
      <c r="Z41" s="261"/>
      <c r="AA41" s="261"/>
      <c r="AB41" s="159"/>
    </row>
    <row r="42" spans="2:28" ht="15" customHeight="1" thickBot="1" x14ac:dyDescent="0.35">
      <c r="B42" s="103"/>
      <c r="C42" s="104" t="s">
        <v>80</v>
      </c>
      <c r="D42" s="104"/>
      <c r="E42" s="104"/>
      <c r="F42" s="105"/>
      <c r="G42" s="128" t="s">
        <v>128</v>
      </c>
      <c r="H42" s="121"/>
      <c r="I42" s="117"/>
      <c r="J42" s="117"/>
      <c r="K42" s="117"/>
      <c r="L42" s="116"/>
      <c r="M42" s="179"/>
      <c r="N42" s="179"/>
      <c r="O42" s="179"/>
      <c r="P42" s="180"/>
      <c r="Q42" s="179"/>
      <c r="R42" s="179"/>
      <c r="S42" s="179"/>
      <c r="T42" s="180"/>
      <c r="U42" s="179"/>
      <c r="V42" s="179"/>
      <c r="W42" s="179"/>
      <c r="X42" s="180"/>
      <c r="Y42" s="179"/>
      <c r="Z42" s="179"/>
      <c r="AA42" s="179"/>
      <c r="AB42" s="181"/>
    </row>
    <row r="43" spans="2:28" x14ac:dyDescent="0.3">
      <c r="B43" s="111" t="s">
        <v>188</v>
      </c>
    </row>
    <row r="44" spans="2:28" x14ac:dyDescent="0.3"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</row>
    <row r="45" spans="2:28" x14ac:dyDescent="0.3"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</row>
  </sheetData>
  <mergeCells count="20">
    <mergeCell ref="B28:F29"/>
    <mergeCell ref="B3:F4"/>
    <mergeCell ref="G3:G4"/>
    <mergeCell ref="I3:I4"/>
    <mergeCell ref="J28:J29"/>
    <mergeCell ref="G28:G29"/>
    <mergeCell ref="I28:I29"/>
    <mergeCell ref="J3:J4"/>
    <mergeCell ref="K3:K4"/>
    <mergeCell ref="K28:K29"/>
    <mergeCell ref="L3:L4"/>
    <mergeCell ref="L28:L29"/>
    <mergeCell ref="Y3:AB3"/>
    <mergeCell ref="Y28:AB28"/>
    <mergeCell ref="M3:P3"/>
    <mergeCell ref="Q3:T3"/>
    <mergeCell ref="U3:X3"/>
    <mergeCell ref="U28:X28"/>
    <mergeCell ref="Q28:T28"/>
    <mergeCell ref="M28:P2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S54"/>
  <sheetViews>
    <sheetView showGridLines="0" zoomScale="60" zoomScaleNormal="60" workbookViewId="0">
      <selection activeCell="R37" sqref="R37"/>
    </sheetView>
  </sheetViews>
  <sheetFormatPr defaultColWidth="9.1796875" defaultRowHeight="14" x14ac:dyDescent="0.3"/>
  <cols>
    <col min="1" max="5" width="3.1796875" style="3" customWidth="1"/>
    <col min="6" max="6" width="31.54296875" style="3" customWidth="1"/>
    <col min="7" max="7" width="29" style="3" customWidth="1"/>
    <col min="8" max="8" width="10.81640625" style="3" customWidth="1"/>
    <col min="9" max="11" width="9.1796875" style="3" customWidth="1"/>
    <col min="12" max="16384" width="9.1796875" style="11"/>
  </cols>
  <sheetData>
    <row r="1" spans="2:12" ht="22.5" customHeight="1" thickBot="1" x14ac:dyDescent="0.45">
      <c r="B1" s="129" t="s">
        <v>147</v>
      </c>
      <c r="C1" s="111"/>
      <c r="D1" s="111"/>
      <c r="E1" s="111"/>
      <c r="F1" s="111"/>
      <c r="G1" s="111"/>
      <c r="H1" s="111"/>
      <c r="I1" s="111"/>
      <c r="J1" s="111"/>
      <c r="K1" s="111"/>
      <c r="L1" s="76"/>
    </row>
    <row r="2" spans="2:12" ht="30" customHeight="1" x14ac:dyDescent="0.3">
      <c r="B2" s="78" t="str">
        <f>"Medium-Term Forecast "&amp;Summary!H3&amp;" -  general government [level]"</f>
        <v>Medium-Term Forecast MTF-2020Q4 -  general government [level]</v>
      </c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2:12" ht="30" customHeight="1" x14ac:dyDescent="0.3">
      <c r="B3" s="182" t="s">
        <v>19</v>
      </c>
      <c r="C3" s="183"/>
      <c r="D3" s="183"/>
      <c r="E3" s="183"/>
      <c r="F3" s="184"/>
      <c r="G3" s="185" t="s">
        <v>18</v>
      </c>
      <c r="H3" s="186">
        <v>2019</v>
      </c>
      <c r="I3" s="187">
        <v>2020</v>
      </c>
      <c r="J3" s="187">
        <v>2021</v>
      </c>
      <c r="K3" s="187">
        <v>2022</v>
      </c>
      <c r="L3" s="188">
        <v>2023</v>
      </c>
    </row>
    <row r="4" spans="2:12" ht="4" customHeight="1" x14ac:dyDescent="0.3">
      <c r="B4" s="87"/>
      <c r="C4" s="88"/>
      <c r="D4" s="88"/>
      <c r="E4" s="88"/>
      <c r="F4" s="135"/>
      <c r="G4" s="146"/>
      <c r="H4" s="145"/>
      <c r="I4" s="131"/>
      <c r="J4" s="131"/>
      <c r="K4" s="265"/>
      <c r="L4" s="189"/>
    </row>
    <row r="5" spans="2:12" ht="15" customHeight="1" x14ac:dyDescent="0.3">
      <c r="B5" s="87" t="s">
        <v>148</v>
      </c>
      <c r="C5" s="88"/>
      <c r="D5" s="88"/>
      <c r="E5" s="88"/>
      <c r="F5" s="135"/>
      <c r="G5" s="146"/>
      <c r="H5" s="163"/>
      <c r="I5" s="164"/>
      <c r="J5" s="164"/>
      <c r="K5" s="164"/>
      <c r="L5" s="190"/>
    </row>
    <row r="6" spans="2:12" ht="15" customHeight="1" x14ac:dyDescent="0.3">
      <c r="B6" s="97"/>
      <c r="C6" s="134" t="s">
        <v>149</v>
      </c>
      <c r="D6" s="191"/>
      <c r="E6" s="191"/>
      <c r="F6" s="192"/>
      <c r="G6" s="66" t="s">
        <v>15</v>
      </c>
      <c r="H6" s="169">
        <v>-1268.8120000000054</v>
      </c>
      <c r="I6" s="228">
        <v>-5949.7765015105324</v>
      </c>
      <c r="J6" s="228">
        <v>-5460.0509383529788</v>
      </c>
      <c r="K6" s="228">
        <v>-4422.002866833609</v>
      </c>
      <c r="L6" s="170">
        <v>-4631.2309205636047</v>
      </c>
    </row>
    <row r="7" spans="2:12" ht="15" customHeight="1" x14ac:dyDescent="0.3">
      <c r="B7" s="97"/>
      <c r="C7" s="134" t="s">
        <v>150</v>
      </c>
      <c r="D7" s="191"/>
      <c r="E7" s="191"/>
      <c r="F7" s="192"/>
      <c r="G7" s="66" t="s">
        <v>15</v>
      </c>
      <c r="H7" s="169">
        <v>-104.86300000000529</v>
      </c>
      <c r="I7" s="228">
        <v>-4805.8226813510382</v>
      </c>
      <c r="J7" s="228">
        <v>-4293.8819340495947</v>
      </c>
      <c r="K7" s="228">
        <v>-3226.4136312736246</v>
      </c>
      <c r="L7" s="170">
        <v>-3395.7370191752734</v>
      </c>
    </row>
    <row r="8" spans="2:12" ht="15" customHeight="1" x14ac:dyDescent="0.3">
      <c r="B8" s="97"/>
      <c r="C8" s="94" t="s">
        <v>58</v>
      </c>
      <c r="D8" s="126"/>
      <c r="E8" s="94"/>
      <c r="F8" s="95"/>
      <c r="G8" s="66" t="s">
        <v>15</v>
      </c>
      <c r="H8" s="169">
        <v>38852.620999999999</v>
      </c>
      <c r="I8" s="228">
        <v>37954.629229872487</v>
      </c>
      <c r="J8" s="228">
        <v>40172.141148452938</v>
      </c>
      <c r="K8" s="228">
        <v>42846.679934405445</v>
      </c>
      <c r="L8" s="170">
        <v>45797.763779148525</v>
      </c>
    </row>
    <row r="9" spans="2:12" ht="15" customHeight="1" x14ac:dyDescent="0.3">
      <c r="B9" s="97"/>
      <c r="C9" s="94"/>
      <c r="D9" s="94" t="s">
        <v>151</v>
      </c>
      <c r="E9" s="94"/>
      <c r="F9" s="95"/>
      <c r="G9" s="66" t="s">
        <v>15</v>
      </c>
      <c r="H9" s="169">
        <v>38354.381000000001</v>
      </c>
      <c r="I9" s="228">
        <v>37224.695600989246</v>
      </c>
      <c r="J9" s="228">
        <v>39130.739492526365</v>
      </c>
      <c r="K9" s="228">
        <v>41399.771579731234</v>
      </c>
      <c r="L9" s="170">
        <v>43799.521814817759</v>
      </c>
    </row>
    <row r="10" spans="2:12" ht="15" customHeight="1" x14ac:dyDescent="0.3">
      <c r="B10" s="97"/>
      <c r="C10" s="94"/>
      <c r="D10" s="94" t="s">
        <v>152</v>
      </c>
      <c r="E10" s="94"/>
      <c r="F10" s="95"/>
      <c r="G10" s="66" t="s">
        <v>15</v>
      </c>
      <c r="H10" s="169">
        <v>498.24</v>
      </c>
      <c r="I10" s="228">
        <v>729.93362888323998</v>
      </c>
      <c r="J10" s="228">
        <v>1041.4016559265747</v>
      </c>
      <c r="K10" s="228">
        <v>1446.9083546742106</v>
      </c>
      <c r="L10" s="170">
        <v>1998.2419643307678</v>
      </c>
    </row>
    <row r="11" spans="2:12" ht="6" customHeight="1" x14ac:dyDescent="0.3">
      <c r="B11" s="97"/>
      <c r="C11" s="94"/>
      <c r="D11" s="126"/>
      <c r="E11" s="94"/>
      <c r="F11" s="95"/>
      <c r="G11" s="66"/>
      <c r="H11" s="169"/>
      <c r="I11" s="228"/>
      <c r="J11" s="228"/>
      <c r="K11" s="228"/>
      <c r="L11" s="170"/>
    </row>
    <row r="12" spans="2:12" ht="15" customHeight="1" x14ac:dyDescent="0.3">
      <c r="B12" s="97"/>
      <c r="C12" s="94" t="s">
        <v>60</v>
      </c>
      <c r="D12" s="126"/>
      <c r="E12" s="94"/>
      <c r="F12" s="95"/>
      <c r="G12" s="66" t="s">
        <v>15</v>
      </c>
      <c r="H12" s="169">
        <v>40121.433000000005</v>
      </c>
      <c r="I12" s="228">
        <v>43904.40573138302</v>
      </c>
      <c r="J12" s="228">
        <v>45632.192086805917</v>
      </c>
      <c r="K12" s="228">
        <v>47268.682801239054</v>
      </c>
      <c r="L12" s="170">
        <v>50428.99469971213</v>
      </c>
    </row>
    <row r="13" spans="2:12" ht="15" customHeight="1" x14ac:dyDescent="0.3">
      <c r="B13" s="97"/>
      <c r="C13" s="94" t="s">
        <v>153</v>
      </c>
      <c r="D13" s="126"/>
      <c r="E13" s="94"/>
      <c r="F13" s="95"/>
      <c r="G13" s="66" t="s">
        <v>15</v>
      </c>
      <c r="H13" s="169">
        <v>38957.484000000004</v>
      </c>
      <c r="I13" s="228">
        <v>42760.451911223528</v>
      </c>
      <c r="J13" s="228">
        <v>44466.023082502536</v>
      </c>
      <c r="K13" s="228">
        <v>46073.093565679068</v>
      </c>
      <c r="L13" s="170">
        <v>49193.500798323796</v>
      </c>
    </row>
    <row r="14" spans="2:12" ht="15" customHeight="1" x14ac:dyDescent="0.3">
      <c r="B14" s="97"/>
      <c r="C14" s="94"/>
      <c r="D14" s="94" t="s">
        <v>154</v>
      </c>
      <c r="E14" s="94"/>
      <c r="F14" s="95"/>
      <c r="G14" s="66" t="s">
        <v>15</v>
      </c>
      <c r="H14" s="169">
        <v>36303.951000000001</v>
      </c>
      <c r="I14" s="228">
        <v>39780.252587560433</v>
      </c>
      <c r="J14" s="228">
        <v>41469.773841646645</v>
      </c>
      <c r="K14" s="228">
        <v>42252.739192460038</v>
      </c>
      <c r="L14" s="170">
        <v>43918.872825391685</v>
      </c>
    </row>
    <row r="15" spans="2:12" ht="15" customHeight="1" x14ac:dyDescent="0.3">
      <c r="B15" s="97"/>
      <c r="C15" s="94"/>
      <c r="D15" s="94" t="s">
        <v>155</v>
      </c>
      <c r="E15" s="94"/>
      <c r="F15" s="95"/>
      <c r="G15" s="66" t="s">
        <v>15</v>
      </c>
      <c r="H15" s="169">
        <v>3817.482</v>
      </c>
      <c r="I15" s="228">
        <v>4124.1531438225884</v>
      </c>
      <c r="J15" s="228">
        <v>4162.4182451592696</v>
      </c>
      <c r="K15" s="228">
        <v>5015.9436087790182</v>
      </c>
      <c r="L15" s="170">
        <v>6510.1218743204427</v>
      </c>
    </row>
    <row r="16" spans="2:12" ht="6" customHeight="1" x14ac:dyDescent="0.3">
      <c r="B16" s="97"/>
      <c r="C16" s="94"/>
      <c r="D16" s="94"/>
      <c r="E16" s="94"/>
      <c r="F16" s="95"/>
      <c r="G16" s="66"/>
      <c r="H16" s="169"/>
      <c r="I16" s="228"/>
      <c r="J16" s="228"/>
      <c r="K16" s="228"/>
      <c r="L16" s="170"/>
    </row>
    <row r="17" spans="1:12" ht="15" customHeight="1" thickBot="1" x14ac:dyDescent="0.35">
      <c r="B17" s="193" t="s">
        <v>68</v>
      </c>
      <c r="C17" s="104"/>
      <c r="D17" s="104"/>
      <c r="E17" s="104"/>
      <c r="F17" s="105"/>
      <c r="G17" s="128" t="s">
        <v>15</v>
      </c>
      <c r="H17" s="174">
        <v>45485</v>
      </c>
      <c r="I17" s="108">
        <v>54951.663518719659</v>
      </c>
      <c r="J17" s="108">
        <v>58689.338517796226</v>
      </c>
      <c r="K17" s="108">
        <v>62658.804995957136</v>
      </c>
      <c r="L17" s="110">
        <v>66150.382030057706</v>
      </c>
    </row>
    <row r="18" spans="1:12" s="10" customFormat="1" ht="12.75" customHeight="1" thickBot="1" x14ac:dyDescent="0.35">
      <c r="A18" s="4"/>
      <c r="B18" s="94"/>
      <c r="C18" s="94"/>
      <c r="D18" s="126"/>
      <c r="E18" s="94"/>
      <c r="F18" s="94"/>
      <c r="G18" s="112"/>
      <c r="H18" s="99"/>
      <c r="I18" s="99"/>
      <c r="J18" s="99"/>
      <c r="K18" s="99"/>
      <c r="L18" s="99"/>
    </row>
    <row r="19" spans="1:12" s="10" customFormat="1" ht="30" customHeight="1" x14ac:dyDescent="0.3">
      <c r="A19" s="4"/>
      <c r="B19" s="78" t="str">
        <f>"Medium-Term Forecast "&amp;Summary!H3&amp;" - general government [% of GDP]"</f>
        <v>Medium-Term Forecast MTF-2020Q4 - general government [% of GDP]</v>
      </c>
      <c r="C19" s="79"/>
      <c r="D19" s="79"/>
      <c r="E19" s="79"/>
      <c r="F19" s="79"/>
      <c r="G19" s="79"/>
      <c r="H19" s="79"/>
      <c r="I19" s="79"/>
      <c r="J19" s="79"/>
      <c r="K19" s="79"/>
      <c r="L19" s="80"/>
    </row>
    <row r="20" spans="1:12" s="10" customFormat="1" ht="30" customHeight="1" x14ac:dyDescent="0.3">
      <c r="A20" s="4"/>
      <c r="B20" s="182" t="s">
        <v>19</v>
      </c>
      <c r="C20" s="183"/>
      <c r="D20" s="183"/>
      <c r="E20" s="183"/>
      <c r="F20" s="184"/>
      <c r="G20" s="194" t="s">
        <v>18</v>
      </c>
      <c r="H20" s="186">
        <v>2019</v>
      </c>
      <c r="I20" s="187">
        <f>I3</f>
        <v>2020</v>
      </c>
      <c r="J20" s="187">
        <f t="shared" ref="J20:L20" si="0">J3</f>
        <v>2021</v>
      </c>
      <c r="K20" s="187">
        <f t="shared" si="0"/>
        <v>2022</v>
      </c>
      <c r="L20" s="188">
        <f t="shared" si="0"/>
        <v>2023</v>
      </c>
    </row>
    <row r="21" spans="1:12" ht="3.75" customHeight="1" x14ac:dyDescent="0.3">
      <c r="B21" s="195"/>
      <c r="C21" s="196"/>
      <c r="D21" s="196"/>
      <c r="E21" s="196"/>
      <c r="F21" s="197"/>
      <c r="G21" s="146"/>
      <c r="H21" s="145"/>
      <c r="I21" s="131"/>
      <c r="J21" s="131"/>
      <c r="K21" s="265"/>
      <c r="L21" s="189"/>
    </row>
    <row r="22" spans="1:12" ht="15" customHeight="1" x14ac:dyDescent="0.3">
      <c r="B22" s="87" t="s">
        <v>148</v>
      </c>
      <c r="C22" s="88"/>
      <c r="D22" s="88"/>
      <c r="E22" s="88"/>
      <c r="F22" s="135"/>
      <c r="G22" s="66"/>
      <c r="H22" s="169"/>
      <c r="I22" s="99"/>
      <c r="J22" s="99"/>
      <c r="K22" s="99"/>
      <c r="L22" s="170"/>
    </row>
    <row r="23" spans="1:12" ht="15" customHeight="1" x14ac:dyDescent="0.3">
      <c r="B23" s="97"/>
      <c r="C23" s="134" t="s">
        <v>181</v>
      </c>
      <c r="D23" s="191"/>
      <c r="E23" s="191"/>
      <c r="F23" s="192"/>
      <c r="G23" s="66" t="s">
        <v>59</v>
      </c>
      <c r="H23" s="147">
        <f>+H6/H$41*100</f>
        <v>-1.3517387816783271</v>
      </c>
      <c r="I23" s="218">
        <f t="shared" ref="H23:L27" si="1">+I6/I$41*100</f>
        <v>-6.5898457605094221</v>
      </c>
      <c r="J23" s="218">
        <f t="shared" si="1"/>
        <v>-5.6892841058491186</v>
      </c>
      <c r="K23" s="218">
        <f t="shared" si="1"/>
        <v>-4.3161065747078453</v>
      </c>
      <c r="L23" s="178">
        <f t="shared" si="1"/>
        <v>-4.276448708558803</v>
      </c>
    </row>
    <row r="24" spans="1:12" ht="15" customHeight="1" x14ac:dyDescent="0.3">
      <c r="B24" s="97"/>
      <c r="C24" s="134" t="s">
        <v>150</v>
      </c>
      <c r="D24" s="191"/>
      <c r="E24" s="191"/>
      <c r="F24" s="192"/>
      <c r="G24" s="66" t="s">
        <v>59</v>
      </c>
      <c r="H24" s="147">
        <f t="shared" si="1"/>
        <v>-0.11171661669588635</v>
      </c>
      <c r="I24" s="218">
        <f t="shared" si="1"/>
        <v>-5.322826868273264</v>
      </c>
      <c r="J24" s="218">
        <f t="shared" si="1"/>
        <v>-4.4741550061710713</v>
      </c>
      <c r="K24" s="218">
        <f t="shared" si="1"/>
        <v>-3.1491488146950344</v>
      </c>
      <c r="L24" s="178">
        <f t="shared" si="1"/>
        <v>-3.1356016228381414</v>
      </c>
    </row>
    <row r="25" spans="1:12" ht="15" customHeight="1" x14ac:dyDescent="0.3">
      <c r="B25" s="97"/>
      <c r="C25" s="94" t="s">
        <v>58</v>
      </c>
      <c r="D25" s="126"/>
      <c r="E25" s="94"/>
      <c r="F25" s="95"/>
      <c r="G25" s="66" t="s">
        <v>59</v>
      </c>
      <c r="H25" s="147">
        <f t="shared" si="1"/>
        <v>41.391943468023292</v>
      </c>
      <c r="I25" s="218">
        <f t="shared" si="1"/>
        <v>42.037739141744709</v>
      </c>
      <c r="J25" s="218">
        <f t="shared" si="1"/>
        <v>41.858716468817939</v>
      </c>
      <c r="K25" s="218">
        <f t="shared" si="1"/>
        <v>41.820605399496372</v>
      </c>
      <c r="L25" s="178">
        <f t="shared" si="1"/>
        <v>42.289359163370406</v>
      </c>
    </row>
    <row r="26" spans="1:12" ht="15" customHeight="1" x14ac:dyDescent="0.3">
      <c r="B26" s="97"/>
      <c r="C26" s="94"/>
      <c r="D26" s="94" t="s">
        <v>151</v>
      </c>
      <c r="E26" s="94"/>
      <c r="F26" s="95"/>
      <c r="G26" s="66" t="s">
        <v>59</v>
      </c>
      <c r="H26" s="147">
        <f>+H9/H$41*100</f>
        <v>40.861139589605209</v>
      </c>
      <c r="I26" s="218">
        <f t="shared" si="1"/>
        <v>41.22928019735776</v>
      </c>
      <c r="J26" s="218">
        <f t="shared" si="1"/>
        <v>40.773592913055793</v>
      </c>
      <c r="K26" s="218">
        <f t="shared" si="1"/>
        <v>40.408347006484327</v>
      </c>
      <c r="L26" s="178">
        <f t="shared" si="1"/>
        <v>40.444195444626196</v>
      </c>
    </row>
    <row r="27" spans="1:12" ht="15" customHeight="1" x14ac:dyDescent="0.3">
      <c r="B27" s="97"/>
      <c r="C27" s="94"/>
      <c r="D27" s="94" t="s">
        <v>152</v>
      </c>
      <c r="E27" s="94"/>
      <c r="F27" s="95"/>
      <c r="G27" s="66" t="s">
        <v>59</v>
      </c>
      <c r="H27" s="147">
        <f>+H10/H$41*100</f>
        <v>0.53080387841808474</v>
      </c>
      <c r="I27" s="218">
        <f t="shared" si="1"/>
        <v>0.80845894438694854</v>
      </c>
      <c r="J27" s="218">
        <f t="shared" si="1"/>
        <v>1.0851235557621437</v>
      </c>
      <c r="K27" s="218">
        <f t="shared" si="1"/>
        <v>1.4122583930120411</v>
      </c>
      <c r="L27" s="178">
        <f t="shared" si="1"/>
        <v>1.8451637187442114</v>
      </c>
    </row>
    <row r="28" spans="1:12" ht="3.75" customHeight="1" x14ac:dyDescent="0.3">
      <c r="B28" s="97"/>
      <c r="C28" s="94"/>
      <c r="D28" s="126"/>
      <c r="E28" s="94"/>
      <c r="F28" s="95"/>
      <c r="G28" s="66"/>
      <c r="H28" s="147"/>
      <c r="I28" s="218"/>
      <c r="J28" s="218"/>
      <c r="K28" s="218"/>
      <c r="L28" s="178"/>
    </row>
    <row r="29" spans="1:12" ht="15" customHeight="1" x14ac:dyDescent="0.3">
      <c r="B29" s="97"/>
      <c r="C29" s="94" t="s">
        <v>60</v>
      </c>
      <c r="D29" s="126"/>
      <c r="E29" s="94"/>
      <c r="F29" s="95"/>
      <c r="G29" s="66" t="s">
        <v>59</v>
      </c>
      <c r="H29" s="147">
        <f t="shared" ref="H29:L32" si="2">+H12/H$41*100</f>
        <v>42.743682249701621</v>
      </c>
      <c r="I29" s="218">
        <f t="shared" si="2"/>
        <v>48.627584902254128</v>
      </c>
      <c r="J29" s="218">
        <f t="shared" si="2"/>
        <v>47.548000574667057</v>
      </c>
      <c r="K29" s="218">
        <f t="shared" si="2"/>
        <v>46.136711974204218</v>
      </c>
      <c r="L29" s="178">
        <f t="shared" si="2"/>
        <v>46.565807871929209</v>
      </c>
    </row>
    <row r="30" spans="1:12" ht="15" customHeight="1" x14ac:dyDescent="0.3">
      <c r="B30" s="97"/>
      <c r="C30" s="94" t="s">
        <v>153</v>
      </c>
      <c r="D30" s="126"/>
      <c r="E30" s="94"/>
      <c r="F30" s="95"/>
      <c r="G30" s="66" t="s">
        <v>59</v>
      </c>
      <c r="H30" s="147">
        <f t="shared" si="2"/>
        <v>41.503660084719179</v>
      </c>
      <c r="I30" s="218">
        <f t="shared" si="2"/>
        <v>47.360566010017976</v>
      </c>
      <c r="J30" s="218">
        <f t="shared" si="2"/>
        <v>46.332871474989005</v>
      </c>
      <c r="K30" s="218">
        <f t="shared" si="2"/>
        <v>44.969754214191397</v>
      </c>
      <c r="L30" s="178">
        <f t="shared" si="2"/>
        <v>45.424960786208544</v>
      </c>
    </row>
    <row r="31" spans="1:12" ht="15" customHeight="1" x14ac:dyDescent="0.3">
      <c r="B31" s="97"/>
      <c r="C31" s="94"/>
      <c r="D31" s="94" t="s">
        <v>154</v>
      </c>
      <c r="E31" s="94"/>
      <c r="F31" s="95"/>
      <c r="G31" s="66" t="s">
        <v>59</v>
      </c>
      <c r="H31" s="147">
        <f t="shared" si="2"/>
        <v>38.676697962227252</v>
      </c>
      <c r="I31" s="218">
        <f t="shared" si="2"/>
        <v>44.059760698502778</v>
      </c>
      <c r="J31" s="218">
        <f t="shared" si="2"/>
        <v>43.210828590109628</v>
      </c>
      <c r="K31" s="218">
        <f t="shared" si="2"/>
        <v>41.240888104303153</v>
      </c>
      <c r="L31" s="178">
        <f t="shared" si="2"/>
        <v>40.554403396634761</v>
      </c>
    </row>
    <row r="32" spans="1:12" ht="15" customHeight="1" x14ac:dyDescent="0.3">
      <c r="B32" s="97"/>
      <c r="C32" s="94"/>
      <c r="D32" s="94" t="s">
        <v>155</v>
      </c>
      <c r="E32" s="94"/>
      <c r="F32" s="95"/>
      <c r="G32" s="66" t="s">
        <v>59</v>
      </c>
      <c r="H32" s="147">
        <f t="shared" si="2"/>
        <v>4.066984287474364</v>
      </c>
      <c r="I32" s="218">
        <f t="shared" si="2"/>
        <v>4.5678242037513588</v>
      </c>
      <c r="J32" s="218">
        <f t="shared" si="2"/>
        <v>4.3371719845574237</v>
      </c>
      <c r="K32" s="218">
        <f t="shared" si="2"/>
        <v>4.8958238699010632</v>
      </c>
      <c r="L32" s="178">
        <f t="shared" si="2"/>
        <v>6.0114044752944462</v>
      </c>
    </row>
    <row r="33" spans="1:19" ht="3.75" customHeight="1" x14ac:dyDescent="0.3">
      <c r="A33" s="5"/>
      <c r="B33" s="97"/>
      <c r="C33" s="94"/>
      <c r="D33" s="94"/>
      <c r="E33" s="94"/>
      <c r="F33" s="95"/>
      <c r="G33" s="66"/>
      <c r="H33" s="147"/>
      <c r="I33" s="218"/>
      <c r="J33" s="218"/>
      <c r="K33" s="218"/>
      <c r="L33" s="178"/>
    </row>
    <row r="34" spans="1:19" ht="15" customHeight="1" x14ac:dyDescent="0.3">
      <c r="A34" s="5"/>
      <c r="B34" s="87" t="s">
        <v>156</v>
      </c>
      <c r="C34" s="88"/>
      <c r="D34" s="88"/>
      <c r="E34" s="88"/>
      <c r="F34" s="135"/>
      <c r="G34" s="66"/>
      <c r="H34" s="147"/>
      <c r="I34" s="218"/>
      <c r="J34" s="218"/>
      <c r="K34" s="218"/>
      <c r="L34" s="178"/>
    </row>
    <row r="35" spans="1:19" ht="15" customHeight="1" x14ac:dyDescent="0.3">
      <c r="A35" s="5"/>
      <c r="B35" s="97"/>
      <c r="C35" s="94" t="s">
        <v>62</v>
      </c>
      <c r="D35" s="191"/>
      <c r="E35" s="191"/>
      <c r="F35" s="192"/>
      <c r="G35" s="65" t="s">
        <v>63</v>
      </c>
      <c r="H35" s="262">
        <v>0.4167497509470286</v>
      </c>
      <c r="I35" s="263">
        <v>-1.5560468996591883</v>
      </c>
      <c r="J35" s="263">
        <v>-0.83265482085487186</v>
      </c>
      <c r="K35" s="263">
        <v>-1.2633691779700307E-2</v>
      </c>
      <c r="L35" s="264">
        <v>0.28752677235603485</v>
      </c>
      <c r="M35" s="21"/>
      <c r="N35" s="21"/>
      <c r="P35" s="21"/>
      <c r="Q35" s="21"/>
      <c r="R35" s="21"/>
      <c r="S35" s="21"/>
    </row>
    <row r="36" spans="1:19" ht="15" customHeight="1" x14ac:dyDescent="0.3">
      <c r="A36" s="5"/>
      <c r="B36" s="97"/>
      <c r="C36" s="94" t="s">
        <v>64</v>
      </c>
      <c r="D36" s="191"/>
      <c r="E36" s="191"/>
      <c r="F36" s="192"/>
      <c r="G36" s="65" t="s">
        <v>63</v>
      </c>
      <c r="H36" s="262">
        <v>-1.7684885326253637</v>
      </c>
      <c r="I36" s="263">
        <v>-5.1235127357600057</v>
      </c>
      <c r="J36" s="263">
        <v>-4.9535337697791864</v>
      </c>
      <c r="K36" s="263">
        <v>-4.3034728830375206</v>
      </c>
      <c r="L36" s="264">
        <v>-4.5639754811443494</v>
      </c>
      <c r="M36" s="21"/>
      <c r="N36" s="21"/>
      <c r="P36" s="21"/>
      <c r="Q36" s="21"/>
      <c r="R36" s="21"/>
      <c r="S36" s="21"/>
    </row>
    <row r="37" spans="1:19" ht="15" customHeight="1" x14ac:dyDescent="0.3">
      <c r="A37" s="5"/>
      <c r="B37" s="97"/>
      <c r="C37" s="94" t="s">
        <v>65</v>
      </c>
      <c r="D37" s="191"/>
      <c r="E37" s="191"/>
      <c r="F37" s="192"/>
      <c r="G37" s="65" t="s">
        <v>63</v>
      </c>
      <c r="H37" s="262">
        <v>-0.51377687687076912</v>
      </c>
      <c r="I37" s="263">
        <v>-3.8294445600410478</v>
      </c>
      <c r="J37" s="263">
        <v>-3.6633823987044223</v>
      </c>
      <c r="K37" s="263">
        <v>-3.1335158864201373</v>
      </c>
      <c r="L37" s="264">
        <v>-3.4130953531196884</v>
      </c>
      <c r="M37" s="21"/>
      <c r="N37" s="21"/>
      <c r="P37" s="21"/>
      <c r="Q37" s="21"/>
      <c r="R37" s="21"/>
      <c r="S37" s="21"/>
    </row>
    <row r="38" spans="1:19" ht="15" customHeight="1" x14ac:dyDescent="0.3">
      <c r="A38" s="5"/>
      <c r="B38" s="97"/>
      <c r="C38" s="94" t="s">
        <v>182</v>
      </c>
      <c r="D38" s="191"/>
      <c r="E38" s="191"/>
      <c r="F38" s="192"/>
      <c r="G38" s="65" t="s">
        <v>67</v>
      </c>
      <c r="H38" s="262">
        <v>-0.38761407624720889</v>
      </c>
      <c r="I38" s="263">
        <v>-3.3156676831702789</v>
      </c>
      <c r="J38" s="263">
        <v>0.16606216133662555</v>
      </c>
      <c r="K38" s="263">
        <v>0.52986651228428494</v>
      </c>
      <c r="L38" s="264">
        <v>-0.27957946669955103</v>
      </c>
      <c r="M38" s="21"/>
      <c r="N38" s="21"/>
      <c r="P38" s="21"/>
      <c r="Q38" s="21"/>
      <c r="R38" s="21"/>
      <c r="S38" s="21"/>
    </row>
    <row r="39" spans="1:19" ht="3.75" customHeight="1" x14ac:dyDescent="0.3">
      <c r="A39" s="5"/>
      <c r="B39" s="97"/>
      <c r="C39" s="94"/>
      <c r="D39" s="94"/>
      <c r="E39" s="94"/>
      <c r="F39" s="95"/>
      <c r="G39" s="66"/>
      <c r="H39" s="147"/>
      <c r="I39" s="218"/>
      <c r="J39" s="218"/>
      <c r="K39" s="218"/>
      <c r="L39" s="178"/>
    </row>
    <row r="40" spans="1:19" ht="15" customHeight="1" x14ac:dyDescent="0.3">
      <c r="A40" s="5"/>
      <c r="B40" s="198" t="s">
        <v>68</v>
      </c>
      <c r="C40" s="94"/>
      <c r="D40" s="94"/>
      <c r="E40" s="94"/>
      <c r="F40" s="95"/>
      <c r="G40" s="66" t="s">
        <v>59</v>
      </c>
      <c r="H40" s="152">
        <f>+H17/H$41*100</f>
        <v>48.457800276667037</v>
      </c>
      <c r="I40" s="230">
        <f>+I17/I$41*100</f>
        <v>60.863292390872004</v>
      </c>
      <c r="J40" s="230">
        <f>+J17/J$41*100</f>
        <v>61.153334388638022</v>
      </c>
      <c r="K40" s="230">
        <f>+K17/K$41*100</f>
        <v>61.158277900447942</v>
      </c>
      <c r="L40" s="151">
        <f>+L17/L$41*100</f>
        <v>61.082835353130079</v>
      </c>
    </row>
    <row r="41" spans="1:19" ht="15" customHeight="1" thickBot="1" x14ac:dyDescent="0.35">
      <c r="B41" s="103"/>
      <c r="C41" s="173" t="s">
        <v>145</v>
      </c>
      <c r="D41" s="104"/>
      <c r="E41" s="104"/>
      <c r="F41" s="105"/>
      <c r="G41" s="128" t="s">
        <v>146</v>
      </c>
      <c r="H41" s="174">
        <f>[1]HDP!H6</f>
        <v>93865.176999999996</v>
      </c>
      <c r="I41" s="108">
        <f>[1]HDP!I6</f>
        <v>90287.037325902304</v>
      </c>
      <c r="J41" s="108">
        <f>[1]HDP!J6</f>
        <v>95970.790643756627</v>
      </c>
      <c r="K41" s="108">
        <f>[1]HDP!K6</f>
        <v>102453.51430259648</v>
      </c>
      <c r="L41" s="110">
        <f>[1]HDP!L6</f>
        <v>108296.18770581177</v>
      </c>
    </row>
    <row r="42" spans="1:19" ht="15" customHeight="1" x14ac:dyDescent="0.3">
      <c r="B42" s="111" t="s">
        <v>188</v>
      </c>
      <c r="C42" s="111"/>
      <c r="D42" s="111"/>
      <c r="E42" s="111"/>
      <c r="F42" s="111"/>
      <c r="G42" s="111"/>
      <c r="H42" s="111"/>
      <c r="I42" s="111"/>
      <c r="J42" s="111"/>
      <c r="K42" s="111"/>
      <c r="L42" s="76"/>
    </row>
    <row r="43" spans="1:19" ht="15" customHeight="1" x14ac:dyDescent="0.3">
      <c r="B43" s="111" t="s">
        <v>209</v>
      </c>
      <c r="C43" s="111"/>
      <c r="D43" s="111"/>
      <c r="E43" s="111"/>
      <c r="F43" s="111"/>
      <c r="G43" s="111"/>
      <c r="H43" s="111"/>
      <c r="I43" s="111"/>
      <c r="J43" s="111"/>
      <c r="K43" s="111"/>
      <c r="L43" s="76"/>
    </row>
    <row r="44" spans="1:19" ht="15" customHeight="1" x14ac:dyDescent="0.3">
      <c r="B44" s="111" t="s">
        <v>210</v>
      </c>
      <c r="C44" s="111"/>
      <c r="D44" s="111"/>
      <c r="E44" s="111"/>
      <c r="F44" s="111"/>
      <c r="G44" s="111"/>
      <c r="H44" s="199"/>
      <c r="I44" s="199"/>
      <c r="J44" s="199"/>
      <c r="K44" s="199"/>
      <c r="L44" s="76"/>
    </row>
    <row r="45" spans="1:19" ht="15" customHeight="1" x14ac:dyDescent="0.3"/>
    <row r="46" spans="1:19" ht="15" customHeight="1" x14ac:dyDescent="0.3"/>
    <row r="47" spans="1:19" ht="15" customHeight="1" x14ac:dyDescent="0.3"/>
    <row r="48" spans="1:19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W29"/>
  <sheetViews>
    <sheetView zoomScale="80" zoomScaleNormal="80" workbookViewId="0">
      <selection activeCell="S23" sqref="S23"/>
    </sheetView>
  </sheetViews>
  <sheetFormatPr defaultColWidth="9.1796875" defaultRowHeight="14" x14ac:dyDescent="0.3"/>
  <cols>
    <col min="1" max="2" width="3.1796875" style="3" customWidth="1"/>
    <col min="3" max="3" width="36.453125" style="3" customWidth="1"/>
    <col min="4" max="23" width="7.54296875" style="3" customWidth="1"/>
    <col min="24" max="16384" width="9.1796875" style="3"/>
  </cols>
  <sheetData>
    <row r="1" spans="2:23" ht="22.5" customHeight="1" thickBot="1" x14ac:dyDescent="0.45">
      <c r="B1" s="129" t="s">
        <v>157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2:23" ht="18" customHeight="1" x14ac:dyDescent="0.3">
      <c r="B2" s="311" t="s">
        <v>158</v>
      </c>
      <c r="C2" s="312"/>
      <c r="D2" s="308">
        <v>2020</v>
      </c>
      <c r="E2" s="309"/>
      <c r="F2" s="309"/>
      <c r="G2" s="309"/>
      <c r="H2" s="310"/>
      <c r="I2" s="308">
        <v>2021</v>
      </c>
      <c r="J2" s="309"/>
      <c r="K2" s="309"/>
      <c r="L2" s="309"/>
      <c r="M2" s="310"/>
      <c r="N2" s="309">
        <v>2022</v>
      </c>
      <c r="O2" s="309"/>
      <c r="P2" s="309"/>
      <c r="Q2" s="309"/>
      <c r="R2" s="310"/>
      <c r="S2" s="309">
        <v>2023</v>
      </c>
      <c r="T2" s="309"/>
      <c r="U2" s="309"/>
      <c r="V2" s="309"/>
      <c r="W2" s="310"/>
    </row>
    <row r="3" spans="2:23" ht="81.75" customHeight="1" thickBot="1" x14ac:dyDescent="0.35">
      <c r="B3" s="313"/>
      <c r="C3" s="314"/>
      <c r="D3" s="200" t="s">
        <v>8</v>
      </c>
      <c r="E3" s="201" t="s">
        <v>9</v>
      </c>
      <c r="F3" s="201" t="s">
        <v>159</v>
      </c>
      <c r="G3" s="202" t="s">
        <v>160</v>
      </c>
      <c r="H3" s="203" t="s">
        <v>10</v>
      </c>
      <c r="I3" s="200" t="s">
        <v>8</v>
      </c>
      <c r="J3" s="201" t="s">
        <v>9</v>
      </c>
      <c r="K3" s="201" t="s">
        <v>159</v>
      </c>
      <c r="L3" s="202" t="s">
        <v>160</v>
      </c>
      <c r="M3" s="203" t="s">
        <v>10</v>
      </c>
      <c r="N3" s="200" t="s">
        <v>8</v>
      </c>
      <c r="O3" s="201" t="s">
        <v>9</v>
      </c>
      <c r="P3" s="201" t="s">
        <v>159</v>
      </c>
      <c r="Q3" s="202" t="s">
        <v>160</v>
      </c>
      <c r="R3" s="203" t="s">
        <v>10</v>
      </c>
      <c r="S3" s="200" t="s">
        <v>8</v>
      </c>
      <c r="T3" s="201" t="s">
        <v>9</v>
      </c>
      <c r="U3" s="201" t="s">
        <v>159</v>
      </c>
      <c r="V3" s="202" t="s">
        <v>160</v>
      </c>
      <c r="W3" s="203" t="s">
        <v>10</v>
      </c>
    </row>
    <row r="4" spans="2:23" ht="15" customHeight="1" x14ac:dyDescent="0.3">
      <c r="B4" s="97" t="s">
        <v>161</v>
      </c>
      <c r="C4" s="96"/>
      <c r="D4" s="205">
        <v>-5.7347790955820273</v>
      </c>
      <c r="E4" s="204">
        <v>-6.650431556574965</v>
      </c>
      <c r="F4" s="204">
        <v>-7.5</v>
      </c>
      <c r="G4" s="206">
        <v>-7.0860000000000003</v>
      </c>
      <c r="H4" s="209">
        <v>-6.3</v>
      </c>
      <c r="I4" s="205">
        <v>5.6336752458370256</v>
      </c>
      <c r="J4" s="204">
        <v>5.5465319797100676</v>
      </c>
      <c r="K4" s="204">
        <v>4.7</v>
      </c>
      <c r="L4" s="206">
        <v>6.9</v>
      </c>
      <c r="M4" s="209">
        <v>2.7</v>
      </c>
      <c r="N4" s="205">
        <v>4.8452179612316542</v>
      </c>
      <c r="O4" s="204">
        <v>2.4016275425761791</v>
      </c>
      <c r="P4" s="204">
        <v>4.3</v>
      </c>
      <c r="Q4" s="206">
        <v>4.7859999999999996</v>
      </c>
      <c r="R4" s="209">
        <v>4.3</v>
      </c>
      <c r="S4" s="205">
        <v>3.710784997197166</v>
      </c>
      <c r="T4" s="204">
        <v>3.2619256111499739</v>
      </c>
      <c r="U4" s="204" t="s">
        <v>16</v>
      </c>
      <c r="V4" s="206" t="s">
        <v>16</v>
      </c>
      <c r="W4" s="209" t="s">
        <v>16</v>
      </c>
    </row>
    <row r="5" spans="2:23" ht="15" customHeight="1" x14ac:dyDescent="0.3">
      <c r="B5" s="97"/>
      <c r="C5" s="96" t="s">
        <v>162</v>
      </c>
      <c r="D5" s="205">
        <v>-0.9362080879457011</v>
      </c>
      <c r="E5" s="204">
        <v>-1.1576518995922824</v>
      </c>
      <c r="F5" s="204">
        <v>-2.4</v>
      </c>
      <c r="G5" s="206" t="s">
        <v>16</v>
      </c>
      <c r="H5" s="209">
        <v>-1.5</v>
      </c>
      <c r="I5" s="205">
        <v>3.2630749634892737</v>
      </c>
      <c r="J5" s="204">
        <v>2.9719196699947048</v>
      </c>
      <c r="K5" s="204">
        <v>2.2000000000000002</v>
      </c>
      <c r="L5" s="206" t="s">
        <v>16</v>
      </c>
      <c r="M5" s="209">
        <v>1.3</v>
      </c>
      <c r="N5" s="205">
        <v>2.9214078773648993</v>
      </c>
      <c r="O5" s="204">
        <v>1.8245292517703682</v>
      </c>
      <c r="P5" s="204">
        <v>3.5</v>
      </c>
      <c r="Q5" s="206" t="s">
        <v>16</v>
      </c>
      <c r="R5" s="209">
        <v>3</v>
      </c>
      <c r="S5" s="205">
        <v>2.5123989533286135</v>
      </c>
      <c r="T5" s="204">
        <v>2.2667348280209998</v>
      </c>
      <c r="U5" s="204" t="s">
        <v>16</v>
      </c>
      <c r="V5" s="206" t="s">
        <v>16</v>
      </c>
      <c r="W5" s="209" t="s">
        <v>16</v>
      </c>
    </row>
    <row r="6" spans="2:23" x14ac:dyDescent="0.3">
      <c r="B6" s="97"/>
      <c r="C6" s="96" t="s">
        <v>163</v>
      </c>
      <c r="D6" s="205">
        <v>-0.80622742414931281</v>
      </c>
      <c r="E6" s="204">
        <v>-1.6629055711092189</v>
      </c>
      <c r="F6" s="204">
        <v>8.9</v>
      </c>
      <c r="G6" s="206" t="s">
        <v>16</v>
      </c>
      <c r="H6" s="209">
        <v>-1.3</v>
      </c>
      <c r="I6" s="205">
        <v>3.958377180306897</v>
      </c>
      <c r="J6" s="204">
        <v>1.9704654996033355E-2</v>
      </c>
      <c r="K6" s="204">
        <v>0.3</v>
      </c>
      <c r="L6" s="206" t="s">
        <v>16</v>
      </c>
      <c r="M6" s="209">
        <v>3.8</v>
      </c>
      <c r="N6" s="205">
        <v>1.6925659500777783</v>
      </c>
      <c r="O6" s="204">
        <v>0.15250977174519065</v>
      </c>
      <c r="P6" s="204">
        <v>-1.1000000000000001</v>
      </c>
      <c r="Q6" s="206" t="s">
        <v>16</v>
      </c>
      <c r="R6" s="209">
        <v>1.7</v>
      </c>
      <c r="S6" s="205">
        <v>2.5307102521916676</v>
      </c>
      <c r="T6" s="204">
        <v>1.5674074805367866</v>
      </c>
      <c r="U6" s="204" t="s">
        <v>16</v>
      </c>
      <c r="V6" s="206" t="s">
        <v>16</v>
      </c>
      <c r="W6" s="209" t="s">
        <v>16</v>
      </c>
    </row>
    <row r="7" spans="2:23" x14ac:dyDescent="0.3">
      <c r="B7" s="97"/>
      <c r="C7" s="96" t="s">
        <v>164</v>
      </c>
      <c r="D7" s="205">
        <v>-10.889010105346458</v>
      </c>
      <c r="E7" s="204">
        <v>-9.8734533147354036</v>
      </c>
      <c r="F7" s="204">
        <v>-12.6</v>
      </c>
      <c r="G7" s="206" t="s">
        <v>16</v>
      </c>
      <c r="H7" s="209">
        <v>-13.7</v>
      </c>
      <c r="I7" s="205">
        <v>9.2601136058962936</v>
      </c>
      <c r="J7" s="204">
        <v>7.5691280221867441</v>
      </c>
      <c r="K7" s="204">
        <v>9.1999999999999993</v>
      </c>
      <c r="L7" s="206" t="s">
        <v>16</v>
      </c>
      <c r="M7" s="209">
        <v>-2.5</v>
      </c>
      <c r="N7" s="205">
        <v>12.407832451779925</v>
      </c>
      <c r="O7" s="204">
        <v>3.2593875607058731</v>
      </c>
      <c r="P7" s="204">
        <v>8.6</v>
      </c>
      <c r="Q7" s="206" t="s">
        <v>16</v>
      </c>
      <c r="R7" s="209">
        <v>8.4</v>
      </c>
      <c r="S7" s="205">
        <v>10.022889227707424</v>
      </c>
      <c r="T7" s="204">
        <v>6.5465511787092145</v>
      </c>
      <c r="U7" s="204" t="s">
        <v>16</v>
      </c>
      <c r="V7" s="206" t="s">
        <v>16</v>
      </c>
      <c r="W7" s="209" t="s">
        <v>16</v>
      </c>
    </row>
    <row r="8" spans="2:23" x14ac:dyDescent="0.3">
      <c r="B8" s="97"/>
      <c r="C8" s="96" t="s">
        <v>165</v>
      </c>
      <c r="D8" s="205">
        <v>-8.7898497513723726</v>
      </c>
      <c r="E8" s="204">
        <v>-9.3438483571612672</v>
      </c>
      <c r="F8" s="204">
        <v>-11.4</v>
      </c>
      <c r="G8" s="206">
        <v>-17.359000000000002</v>
      </c>
      <c r="H8" s="209">
        <v>-8.6999999999999993</v>
      </c>
      <c r="I8" s="205">
        <v>9.7529193577535551</v>
      </c>
      <c r="J8" s="204">
        <v>9.7089651772698247</v>
      </c>
      <c r="K8" s="204">
        <v>8.6</v>
      </c>
      <c r="L8" s="206">
        <v>9.7170000000000005</v>
      </c>
      <c r="M8" s="209">
        <v>9.1</v>
      </c>
      <c r="N8" s="205">
        <v>6.6037220178475593</v>
      </c>
      <c r="O8" s="204">
        <v>4.0492019436054738</v>
      </c>
      <c r="P8" s="204">
        <v>4.4000000000000004</v>
      </c>
      <c r="Q8" s="206">
        <v>6.798</v>
      </c>
      <c r="R8" s="209">
        <v>4.2</v>
      </c>
      <c r="S8" s="205">
        <v>4.8060525288335754</v>
      </c>
      <c r="T8" s="204">
        <v>3.6214756457239261</v>
      </c>
      <c r="U8" s="204" t="s">
        <v>16</v>
      </c>
      <c r="V8" s="206" t="s">
        <v>16</v>
      </c>
      <c r="W8" s="209" t="s">
        <v>16</v>
      </c>
    </row>
    <row r="9" spans="2:23" x14ac:dyDescent="0.3">
      <c r="B9" s="97"/>
      <c r="C9" s="96" t="s">
        <v>166</v>
      </c>
      <c r="D9" s="205">
        <v>-10.069791828754475</v>
      </c>
      <c r="E9" s="204">
        <v>-7.8550161382497929</v>
      </c>
      <c r="F9" s="204">
        <v>-10.199999999999999</v>
      </c>
      <c r="G9" s="206">
        <v>-16.88</v>
      </c>
      <c r="H9" s="209">
        <v>-9.8000000000000007</v>
      </c>
      <c r="I9" s="205">
        <v>9.0893641903866893</v>
      </c>
      <c r="J9" s="204">
        <v>8.2578434804790213</v>
      </c>
      <c r="K9" s="204">
        <v>6.8</v>
      </c>
      <c r="L9" s="206">
        <v>10.94</v>
      </c>
      <c r="M9" s="209">
        <v>7.4</v>
      </c>
      <c r="N9" s="205">
        <v>6.635664898145194</v>
      </c>
      <c r="O9" s="204">
        <v>2.7931697335328964</v>
      </c>
      <c r="P9" s="204">
        <v>3.5</v>
      </c>
      <c r="Q9" s="206">
        <v>7.1050000000000004</v>
      </c>
      <c r="R9" s="209">
        <v>3.6</v>
      </c>
      <c r="S9" s="205">
        <v>5.4766766114905607</v>
      </c>
      <c r="T9" s="204">
        <v>3.448767006182285</v>
      </c>
      <c r="U9" s="204" t="s">
        <v>16</v>
      </c>
      <c r="V9" s="206" t="s">
        <v>16</v>
      </c>
      <c r="W9" s="209" t="s">
        <v>16</v>
      </c>
    </row>
    <row r="10" spans="2:23" ht="3.75" customHeight="1" x14ac:dyDescent="0.3">
      <c r="B10" s="97"/>
      <c r="C10" s="96"/>
      <c r="D10" s="205"/>
      <c r="E10" s="204"/>
      <c r="F10" s="204"/>
      <c r="G10" s="206"/>
      <c r="H10" s="209"/>
      <c r="I10" s="205"/>
      <c r="J10" s="204"/>
      <c r="K10" s="204"/>
      <c r="L10" s="206"/>
      <c r="M10" s="209"/>
      <c r="N10" s="205"/>
      <c r="O10" s="204"/>
      <c r="P10" s="204"/>
      <c r="Q10" s="206"/>
      <c r="R10" s="209"/>
      <c r="S10" s="205"/>
      <c r="T10" s="204"/>
      <c r="U10" s="204"/>
      <c r="V10" s="206"/>
      <c r="W10" s="209"/>
    </row>
    <row r="11" spans="2:23" ht="16" x14ac:dyDescent="0.3">
      <c r="B11" s="97" t="s">
        <v>219</v>
      </c>
      <c r="C11" s="96"/>
      <c r="D11" s="205">
        <v>1.9939163419581831</v>
      </c>
      <c r="E11" s="204">
        <v>1.9778578492901211</v>
      </c>
      <c r="F11" s="204">
        <v>2</v>
      </c>
      <c r="G11" s="206">
        <v>1.5269999999999999</v>
      </c>
      <c r="H11" s="209">
        <v>1.9</v>
      </c>
      <c r="I11" s="205">
        <v>0.61942511617675677</v>
      </c>
      <c r="J11" s="204">
        <v>1.1290970793176758</v>
      </c>
      <c r="K11" s="204">
        <v>0.7</v>
      </c>
      <c r="L11" s="206">
        <v>1.4570000000000001</v>
      </c>
      <c r="M11" s="209">
        <v>0.9</v>
      </c>
      <c r="N11" s="205">
        <v>1.8</v>
      </c>
      <c r="O11" s="204">
        <v>1.8899402619226402</v>
      </c>
      <c r="P11" s="204">
        <v>1.4</v>
      </c>
      <c r="Q11" s="206">
        <v>1.917</v>
      </c>
      <c r="R11" s="209">
        <v>1.4</v>
      </c>
      <c r="S11" s="205">
        <v>1.9228341495236094</v>
      </c>
      <c r="T11" s="204">
        <v>1.8325970892145715</v>
      </c>
      <c r="U11" s="204" t="s">
        <v>16</v>
      </c>
      <c r="V11" s="206" t="s">
        <v>16</v>
      </c>
      <c r="W11" s="209" t="s">
        <v>16</v>
      </c>
    </row>
    <row r="12" spans="2:23" ht="3.75" customHeight="1" x14ac:dyDescent="0.3">
      <c r="B12" s="97"/>
      <c r="C12" s="96"/>
      <c r="D12" s="205"/>
      <c r="E12" s="204"/>
      <c r="F12" s="204"/>
      <c r="G12" s="206"/>
      <c r="H12" s="209"/>
      <c r="I12" s="205"/>
      <c r="J12" s="204"/>
      <c r="K12" s="204"/>
      <c r="L12" s="206"/>
      <c r="M12" s="209"/>
      <c r="N12" s="205"/>
      <c r="O12" s="204"/>
      <c r="P12" s="204"/>
      <c r="Q12" s="206"/>
      <c r="R12" s="209"/>
      <c r="S12" s="205"/>
      <c r="T12" s="204"/>
      <c r="U12" s="204"/>
      <c r="V12" s="206"/>
      <c r="W12" s="209"/>
    </row>
    <row r="13" spans="2:23" x14ac:dyDescent="0.3">
      <c r="B13" s="97" t="s">
        <v>167</v>
      </c>
      <c r="C13" s="96"/>
      <c r="D13" s="205">
        <v>-1.8755407182880219</v>
      </c>
      <c r="E13" s="204">
        <v>-1.5439187964482737</v>
      </c>
      <c r="F13" s="204">
        <v>-1.6</v>
      </c>
      <c r="G13" s="206" t="s">
        <v>16</v>
      </c>
      <c r="H13" s="209" t="s">
        <v>16</v>
      </c>
      <c r="I13" s="205">
        <v>-0.89237362958584754</v>
      </c>
      <c r="J13" s="204">
        <v>0.57129681163428092</v>
      </c>
      <c r="K13" s="204">
        <v>-1</v>
      </c>
      <c r="L13" s="206" t="s">
        <v>16</v>
      </c>
      <c r="M13" s="209" t="s">
        <v>16</v>
      </c>
      <c r="N13" s="205">
        <v>1.1157448689548772</v>
      </c>
      <c r="O13" s="204">
        <v>0.4531495192216628</v>
      </c>
      <c r="P13" s="204">
        <v>0.8</v>
      </c>
      <c r="Q13" s="206" t="s">
        <v>16</v>
      </c>
      <c r="R13" s="209" t="s">
        <v>16</v>
      </c>
      <c r="S13" s="205">
        <v>1.0817364146141131</v>
      </c>
      <c r="T13" s="204">
        <v>0.18430143991052805</v>
      </c>
      <c r="U13" s="204" t="s">
        <v>16</v>
      </c>
      <c r="V13" s="206" t="s">
        <v>16</v>
      </c>
      <c r="W13" s="209" t="s">
        <v>16</v>
      </c>
    </row>
    <row r="14" spans="2:23" x14ac:dyDescent="0.3">
      <c r="B14" s="97" t="s">
        <v>168</v>
      </c>
      <c r="C14" s="96"/>
      <c r="D14" s="205">
        <v>6.7989926187722034</v>
      </c>
      <c r="E14" s="204">
        <v>6.8141297062782362</v>
      </c>
      <c r="F14" s="204">
        <v>6.9</v>
      </c>
      <c r="G14" s="206">
        <v>7.7830000000000004</v>
      </c>
      <c r="H14" s="209">
        <v>6.8</v>
      </c>
      <c r="I14" s="205">
        <v>7.8904285101134537</v>
      </c>
      <c r="J14" s="204">
        <v>6.76867063659496</v>
      </c>
      <c r="K14" s="204">
        <v>7.8</v>
      </c>
      <c r="L14" s="206">
        <v>7.1440000000000001</v>
      </c>
      <c r="M14" s="209">
        <v>7.4</v>
      </c>
      <c r="N14" s="205">
        <v>7.3449081600081838</v>
      </c>
      <c r="O14" s="204">
        <v>6.1624993428682311</v>
      </c>
      <c r="P14" s="204">
        <v>7.1</v>
      </c>
      <c r="Q14" s="206">
        <v>6.6070000000000002</v>
      </c>
      <c r="R14" s="209">
        <v>6.8</v>
      </c>
      <c r="S14" s="205">
        <v>6.5134815336999417</v>
      </c>
      <c r="T14" s="204">
        <v>5.7076863070521799</v>
      </c>
      <c r="U14" s="204" t="s">
        <v>16</v>
      </c>
      <c r="V14" s="206" t="s">
        <v>16</v>
      </c>
      <c r="W14" s="209" t="s">
        <v>16</v>
      </c>
    </row>
    <row r="15" spans="2:23" x14ac:dyDescent="0.3">
      <c r="B15" s="97" t="s">
        <v>169</v>
      </c>
      <c r="C15" s="96"/>
      <c r="D15" s="205">
        <v>2.968144520304989</v>
      </c>
      <c r="E15" s="204">
        <v>2.564102564102555</v>
      </c>
      <c r="F15" s="204" t="s">
        <v>16</v>
      </c>
      <c r="G15" s="206" t="s">
        <v>16</v>
      </c>
      <c r="H15" s="209" t="s">
        <v>16</v>
      </c>
      <c r="I15" s="205">
        <v>4.8381223108387132</v>
      </c>
      <c r="J15" s="204">
        <v>4.1071428571428648</v>
      </c>
      <c r="K15" s="204" t="s">
        <v>16</v>
      </c>
      <c r="L15" s="206" t="s">
        <v>16</v>
      </c>
      <c r="M15" s="209" t="s">
        <v>16</v>
      </c>
      <c r="N15" s="205">
        <v>4.9433287337005112</v>
      </c>
      <c r="O15" s="204">
        <v>3.8593481989708467</v>
      </c>
      <c r="P15" s="204" t="s">
        <v>16</v>
      </c>
      <c r="Q15" s="206" t="s">
        <v>16</v>
      </c>
      <c r="R15" s="209" t="s">
        <v>16</v>
      </c>
      <c r="S15" s="205">
        <v>4.3811458522326205</v>
      </c>
      <c r="T15" s="204">
        <v>4.7894302229562369</v>
      </c>
      <c r="U15" s="204" t="s">
        <v>16</v>
      </c>
      <c r="V15" s="206" t="s">
        <v>16</v>
      </c>
      <c r="W15" s="209" t="s">
        <v>16</v>
      </c>
    </row>
    <row r="16" spans="2:23" x14ac:dyDescent="0.3">
      <c r="B16" s="97" t="s">
        <v>114</v>
      </c>
      <c r="C16" s="96"/>
      <c r="D16" s="205">
        <v>1.6455428970297561</v>
      </c>
      <c r="E16" s="204">
        <v>1.73780915713726</v>
      </c>
      <c r="F16" s="204">
        <v>1.5</v>
      </c>
      <c r="G16" s="206" t="s">
        <v>16</v>
      </c>
      <c r="H16" s="209" t="s">
        <v>16</v>
      </c>
      <c r="I16" s="205">
        <v>5.2584772256600161</v>
      </c>
      <c r="J16" s="204">
        <v>4.151610345454082</v>
      </c>
      <c r="K16" s="204">
        <v>3.5</v>
      </c>
      <c r="L16" s="206" t="s">
        <v>16</v>
      </c>
      <c r="M16" s="209" t="s">
        <v>16</v>
      </c>
      <c r="N16" s="205">
        <v>5.0173668910444178</v>
      </c>
      <c r="O16" s="204">
        <v>3.8141485971546762</v>
      </c>
      <c r="P16" s="204">
        <v>3.7</v>
      </c>
      <c r="Q16" s="206" t="s">
        <v>16</v>
      </c>
      <c r="R16" s="209" t="s">
        <v>16</v>
      </c>
      <c r="S16" s="205">
        <v>4.4729925187507291</v>
      </c>
      <c r="T16" s="204">
        <v>4.785139980707509</v>
      </c>
      <c r="U16" s="204" t="s">
        <v>16</v>
      </c>
      <c r="V16" s="206" t="s">
        <v>16</v>
      </c>
      <c r="W16" s="209" t="s">
        <v>16</v>
      </c>
    </row>
    <row r="17" spans="1:23" ht="3.75" customHeight="1" x14ac:dyDescent="0.3">
      <c r="B17" s="97"/>
      <c r="C17" s="96"/>
      <c r="D17" s="205"/>
      <c r="E17" s="204"/>
      <c r="F17" s="204"/>
      <c r="G17" s="206"/>
      <c r="H17" s="209"/>
      <c r="I17" s="205"/>
      <c r="J17" s="204"/>
      <c r="K17" s="204"/>
      <c r="L17" s="206"/>
      <c r="M17" s="209"/>
      <c r="N17" s="205"/>
      <c r="O17" s="204"/>
      <c r="P17" s="204"/>
      <c r="Q17" s="206"/>
      <c r="R17" s="209"/>
      <c r="S17" s="205"/>
      <c r="T17" s="204"/>
      <c r="U17" s="204"/>
      <c r="V17" s="206"/>
      <c r="W17" s="209"/>
    </row>
    <row r="18" spans="1:23" x14ac:dyDescent="0.3">
      <c r="B18" s="97" t="s">
        <v>170</v>
      </c>
      <c r="C18" s="96"/>
      <c r="D18" s="205">
        <v>-6.5898457602103484</v>
      </c>
      <c r="E18" s="204">
        <v>-9.6771903841471385</v>
      </c>
      <c r="F18" s="204">
        <v>-9.6</v>
      </c>
      <c r="G18" s="206">
        <v>-8.8390000000000004</v>
      </c>
      <c r="H18" s="209">
        <v>-8.1999999999999993</v>
      </c>
      <c r="I18" s="205">
        <v>-5.6892841060718169</v>
      </c>
      <c r="J18" s="204">
        <v>-7.4405414312634424</v>
      </c>
      <c r="K18" s="204">
        <v>-7.9</v>
      </c>
      <c r="L18" s="206">
        <v>-4.5919999999999996</v>
      </c>
      <c r="M18" s="209">
        <v>-7.5</v>
      </c>
      <c r="N18" s="205">
        <v>-4.3161065748172289</v>
      </c>
      <c r="O18" s="204">
        <v>-6.1804633701185701</v>
      </c>
      <c r="P18" s="204">
        <v>-6</v>
      </c>
      <c r="Q18" s="206">
        <v>-3.827</v>
      </c>
      <c r="R18" s="209">
        <v>-5.5</v>
      </c>
      <c r="S18" s="205">
        <v>-4.2764487087883083</v>
      </c>
      <c r="T18" s="204">
        <v>-5.7234486630003509</v>
      </c>
      <c r="U18" s="204" t="s">
        <v>16</v>
      </c>
      <c r="V18" s="206" t="s">
        <v>16</v>
      </c>
      <c r="W18" s="209" t="s">
        <v>16</v>
      </c>
    </row>
    <row r="19" spans="1:23" x14ac:dyDescent="0.3">
      <c r="B19" s="97" t="s">
        <v>171</v>
      </c>
      <c r="C19" s="96"/>
      <c r="D19" s="205">
        <v>60.863292388109699</v>
      </c>
      <c r="E19" s="204">
        <v>62.2</v>
      </c>
      <c r="F19" s="204">
        <v>63.4</v>
      </c>
      <c r="G19" s="206">
        <v>61.792000000000002</v>
      </c>
      <c r="H19" s="209">
        <v>58.4</v>
      </c>
      <c r="I19" s="205">
        <v>61.153334391031777</v>
      </c>
      <c r="J19" s="204">
        <v>65</v>
      </c>
      <c r="K19" s="204">
        <v>65.7</v>
      </c>
      <c r="L19" s="206">
        <v>60.625</v>
      </c>
      <c r="M19" s="209">
        <v>63.8</v>
      </c>
      <c r="N19" s="205">
        <v>61.158277901997884</v>
      </c>
      <c r="O19" s="204">
        <v>68.099999999999994</v>
      </c>
      <c r="P19" s="204">
        <v>67.599999999999994</v>
      </c>
      <c r="Q19" s="206">
        <v>58.988999999999997</v>
      </c>
      <c r="R19" s="209">
        <v>66</v>
      </c>
      <c r="S19" s="205">
        <v>61.082835356408125</v>
      </c>
      <c r="T19" s="204">
        <v>69.400000000000006</v>
      </c>
      <c r="U19" s="204" t="s">
        <v>16</v>
      </c>
      <c r="V19" s="206" t="s">
        <v>16</v>
      </c>
      <c r="W19" s="209" t="s">
        <v>16</v>
      </c>
    </row>
    <row r="20" spans="1:23" ht="3.75" customHeight="1" x14ac:dyDescent="0.3">
      <c r="B20" s="97"/>
      <c r="C20" s="96"/>
      <c r="D20" s="205"/>
      <c r="E20" s="206"/>
      <c r="F20" s="206"/>
      <c r="G20" s="206"/>
      <c r="H20" s="209"/>
      <c r="I20" s="205"/>
      <c r="J20" s="206"/>
      <c r="K20" s="206"/>
      <c r="L20" s="206"/>
      <c r="M20" s="209"/>
      <c r="N20" s="205"/>
      <c r="O20" s="204"/>
      <c r="P20" s="204"/>
      <c r="Q20" s="206"/>
      <c r="R20" s="209"/>
      <c r="S20" s="205"/>
      <c r="T20" s="204"/>
      <c r="U20" s="204"/>
      <c r="V20" s="206"/>
      <c r="W20" s="209"/>
    </row>
    <row r="21" spans="1:23" ht="14.5" thickBot="1" x14ac:dyDescent="0.35">
      <c r="B21" s="103" t="s">
        <v>172</v>
      </c>
      <c r="C21" s="207"/>
      <c r="D21" s="210">
        <v>-1.5</v>
      </c>
      <c r="E21" s="211">
        <v>-4.3498964925216592</v>
      </c>
      <c r="F21" s="211">
        <v>-3.1</v>
      </c>
      <c r="G21" s="211">
        <v>-3.141</v>
      </c>
      <c r="H21" s="212">
        <v>-1.3</v>
      </c>
      <c r="I21" s="210">
        <v>-1.2</v>
      </c>
      <c r="J21" s="211">
        <v>-3.9360284779812313</v>
      </c>
      <c r="K21" s="211">
        <v>-1.6</v>
      </c>
      <c r="L21" s="211">
        <v>-4.1470000000000002</v>
      </c>
      <c r="M21" s="212">
        <v>-0.6</v>
      </c>
      <c r="N21" s="210">
        <v>-1.1000000000000001</v>
      </c>
      <c r="O21" s="213">
        <v>-2.9588609563924373</v>
      </c>
      <c r="P21" s="213">
        <v>-0.9</v>
      </c>
      <c r="Q21" s="211">
        <v>-4.0369999999999999</v>
      </c>
      <c r="R21" s="212">
        <v>0.1</v>
      </c>
      <c r="S21" s="210">
        <v>-1.5</v>
      </c>
      <c r="T21" s="213">
        <v>-3.082418721864514</v>
      </c>
      <c r="U21" s="213" t="s">
        <v>16</v>
      </c>
      <c r="V21" s="211" t="s">
        <v>16</v>
      </c>
      <c r="W21" s="212" t="s">
        <v>16</v>
      </c>
    </row>
    <row r="22" spans="1:23" x14ac:dyDescent="0.3">
      <c r="B22" s="111" t="s">
        <v>178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</row>
    <row r="23" spans="1:23" x14ac:dyDescent="0.3">
      <c r="B23" s="111" t="s">
        <v>213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pans="1:23" x14ac:dyDescent="0.3">
      <c r="A24" s="10"/>
      <c r="B24" s="59" t="s">
        <v>217</v>
      </c>
      <c r="C24" s="76"/>
      <c r="D24" s="208"/>
      <c r="E24" s="208"/>
      <c r="F24" s="208"/>
      <c r="G24" s="208"/>
      <c r="H24" s="208"/>
      <c r="I24" s="208"/>
      <c r="J24" s="214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</row>
    <row r="25" spans="1:23" x14ac:dyDescent="0.3">
      <c r="B25" s="111" t="s">
        <v>215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</row>
    <row r="26" spans="1:23" x14ac:dyDescent="0.3">
      <c r="B26" s="111" t="s">
        <v>216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</row>
    <row r="27" spans="1:23" x14ac:dyDescent="0.3">
      <c r="B27" s="111" t="s">
        <v>214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</row>
    <row r="28" spans="1:23" x14ac:dyDescent="0.3"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</row>
    <row r="29" spans="1:23" x14ac:dyDescent="0.3">
      <c r="B29" s="111" t="s">
        <v>218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</row>
  </sheetData>
  <mergeCells count="5">
    <mergeCell ref="I2:M2"/>
    <mergeCell ref="D2:H2"/>
    <mergeCell ref="B2:C3"/>
    <mergeCell ref="N2:R2"/>
    <mergeCell ref="S2:W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2019-04-09T06:49:28Z</cp:lastPrinted>
  <dcterms:created xsi:type="dcterms:W3CDTF">2013-10-16T07:18:04Z</dcterms:created>
  <dcterms:modified xsi:type="dcterms:W3CDTF">2020-12-16T06:24:02Z</dcterms:modified>
</cp:coreProperties>
</file>