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4_June\text\Podklady_predikcia\"/>
    </mc:Choice>
  </mc:AlternateContent>
  <xr:revisionPtr revIDLastSave="0" documentId="13_ncr:1_{B6741A7F-721D-4FEF-B969-A78F6340BE38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ummary" sheetId="23" r:id="rId1"/>
    <sheet name="GDP" sheetId="12" r:id="rId2"/>
    <sheet name="Inflation" sheetId="13" r:id="rId3"/>
    <sheet name="Labour Market" sheetId="14" r:id="rId4"/>
    <sheet name="Balance of Payments" sheetId="17" r:id="rId5"/>
    <sheet name="General Government" sheetId="21" r:id="rId6"/>
    <sheet name="Other institutions" sheetId="18" r:id="rId7"/>
  </sheets>
  <definedNames>
    <definedName name="_xlnm.Print_Area" localSheetId="1">GDP!$A$1:$AA$52</definedName>
    <definedName name="_xlnm.Print_Area" localSheetId="2">Inflation!$A$1:$AA$40</definedName>
    <definedName name="_xlnm.Print_Area" localSheetId="3">'Labour Market'!$A$1:$AE$69</definedName>
    <definedName name="_xlnm.Print_Area" localSheetId="6">'Other institutions'!$A$1:$R$29</definedName>
    <definedName name="_xlnm.Print_Area" localSheetId="0">Summary!$B$2:$M$78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3" l="1"/>
  <c r="J33" i="13" s="1"/>
  <c r="K33" i="13" s="1"/>
  <c r="L33" i="13" s="1"/>
  <c r="M33" i="13" s="1"/>
  <c r="N33" i="13" s="1"/>
  <c r="O33" i="13" s="1"/>
  <c r="P33" i="13" s="1"/>
  <c r="Q33" i="13" s="1"/>
  <c r="R33" i="13" s="1"/>
  <c r="S33" i="13" s="1"/>
  <c r="T33" i="13" s="1"/>
  <c r="U33" i="13" s="1"/>
  <c r="V33" i="13" s="1"/>
  <c r="H24" i="21"/>
  <c r="B19" i="21"/>
  <c r="H23" i="21"/>
  <c r="B2" i="21"/>
  <c r="B27" i="17"/>
  <c r="B2" i="17"/>
  <c r="B55" i="14"/>
  <c r="B30" i="14"/>
  <c r="B2" i="14"/>
  <c r="B2" i="13"/>
  <c r="B28" i="12"/>
  <c r="B15" i="12"/>
  <c r="B2" i="12"/>
  <c r="B2" i="23"/>
  <c r="K40" i="21" l="1"/>
  <c r="J25" i="21"/>
  <c r="J32" i="21"/>
  <c r="J23" i="21"/>
  <c r="J20" i="21"/>
  <c r="J28" i="17"/>
  <c r="J24" i="21" l="1"/>
  <c r="J26" i="21"/>
  <c r="J40" i="21"/>
  <c r="J27" i="21"/>
  <c r="J30" i="21"/>
  <c r="J29" i="21"/>
  <c r="J31" i="21"/>
  <c r="P56" i="14"/>
  <c r="P31" i="14"/>
  <c r="T31" i="14"/>
  <c r="J56" i="14"/>
  <c r="J31" i="14"/>
  <c r="P29" i="12"/>
  <c r="P16" i="12"/>
  <c r="K44" i="12"/>
  <c r="J44" i="12"/>
  <c r="K29" i="12"/>
  <c r="K16" i="12"/>
  <c r="L29" i="12" l="1"/>
  <c r="T29" i="12"/>
  <c r="X29" i="12"/>
  <c r="L16" i="12"/>
  <c r="T16" i="12"/>
  <c r="X16" i="12"/>
  <c r="I44" i="12"/>
  <c r="I29" i="12"/>
  <c r="J29" i="12"/>
  <c r="I16" i="12"/>
  <c r="J16" i="12"/>
  <c r="K25" i="21" l="1"/>
  <c r="I40" i="21"/>
  <c r="K20" i="21"/>
  <c r="I20" i="21"/>
  <c r="H20" i="21"/>
  <c r="I28" i="17"/>
  <c r="I56" i="14"/>
  <c r="I31" i="14"/>
  <c r="H29" i="17"/>
  <c r="H57" i="14"/>
  <c r="H32" i="14"/>
  <c r="H45" i="12"/>
  <c r="H30" i="12"/>
  <c r="H17" i="12"/>
  <c r="X28" i="17"/>
  <c r="T28" i="17"/>
  <c r="P28" i="17"/>
  <c r="L28" i="17"/>
  <c r="H28" i="17"/>
  <c r="K28" i="17"/>
  <c r="X56" i="14"/>
  <c r="T56" i="14"/>
  <c r="L56" i="14"/>
  <c r="X31" i="14"/>
  <c r="L31" i="14"/>
  <c r="K56" i="14"/>
  <c r="H56" i="14"/>
  <c r="H31" i="14"/>
  <c r="K31" i="14"/>
  <c r="H44" i="12"/>
  <c r="H29" i="12"/>
  <c r="H16" i="12"/>
  <c r="K27" i="21" l="1"/>
  <c r="I31" i="21"/>
  <c r="H25" i="21"/>
  <c r="H27" i="21"/>
  <c r="H32" i="21"/>
  <c r="H29" i="21"/>
  <c r="I24" i="21"/>
  <c r="K26" i="21"/>
  <c r="H40" i="21"/>
  <c r="I29" i="21"/>
  <c r="H30" i="21"/>
  <c r="K32" i="21"/>
  <c r="I32" i="21"/>
  <c r="K31" i="21"/>
  <c r="I30" i="21"/>
  <c r="H26" i="21"/>
  <c r="I27" i="21"/>
  <c r="K29" i="21"/>
  <c r="K30" i="21"/>
  <c r="I23" i="21"/>
  <c r="K24" i="21"/>
  <c r="I26" i="21"/>
  <c r="I25" i="21"/>
  <c r="K23" i="21"/>
  <c r="H31" i="21"/>
</calcChain>
</file>

<file path=xl/sharedStrings.xml><?xml version="1.0" encoding="utf-8"?>
<sst xmlns="http://schemas.openxmlformats.org/spreadsheetml/2006/main" count="679" uniqueCount="221">
  <si>
    <t>Q1</t>
  </si>
  <si>
    <t>Q2</t>
  </si>
  <si>
    <t>Q3</t>
  </si>
  <si>
    <t>Q4</t>
  </si>
  <si>
    <t>Verejný sektor</t>
  </si>
  <si>
    <t>Verejný dlh</t>
  </si>
  <si>
    <t>Deficit verejných financií</t>
  </si>
  <si>
    <t>NBS</t>
  </si>
  <si>
    <t>IFP</t>
  </si>
  <si>
    <t>OECD</t>
  </si>
  <si>
    <t>[% HDP, ESA 95]</t>
  </si>
  <si>
    <t>Memo tab.</t>
  </si>
  <si>
    <t>Zdroj: NBS, ŠÚ SR</t>
  </si>
  <si>
    <t>-</t>
  </si>
  <si>
    <t>%</t>
  </si>
  <si>
    <t>% p. a.</t>
  </si>
  <si>
    <t>€</t>
  </si>
  <si>
    <t>ESA 2010, mil. €</t>
  </si>
  <si>
    <t xml:space="preserve"> Indicator</t>
  </si>
  <si>
    <t>Unit</t>
  </si>
  <si>
    <t>Actual</t>
  </si>
  <si>
    <t>HICP inflation</t>
  </si>
  <si>
    <t>year-on-year changes in %</t>
  </si>
  <si>
    <t>CPI inflation</t>
  </si>
  <si>
    <t>GDP deflator</t>
  </si>
  <si>
    <t>Gross domestic product</t>
  </si>
  <si>
    <t>year-on-year changes in %, constant prices</t>
  </si>
  <si>
    <t>Private consumption</t>
  </si>
  <si>
    <t>Final consumption of general government</t>
  </si>
  <si>
    <t>Gross fixed capital formation</t>
  </si>
  <si>
    <t>Exports of goods and services</t>
  </si>
  <si>
    <t>Imports of goods and services</t>
  </si>
  <si>
    <t>Net exports</t>
  </si>
  <si>
    <t>EUR millions in constant prices</t>
  </si>
  <si>
    <t>Output gap</t>
  </si>
  <si>
    <t>% of potential output</t>
  </si>
  <si>
    <t>EUR millions in current prices</t>
  </si>
  <si>
    <t>Employment</t>
  </si>
  <si>
    <t>thousands of persons, ESA 2010</t>
  </si>
  <si>
    <t xml:space="preserve">Employment </t>
  </si>
  <si>
    <t>year-on-year changes in %, ESA 2010</t>
  </si>
  <si>
    <t>Number of unemployed</t>
  </si>
  <si>
    <r>
      <t xml:space="preserve">thousands of persons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</si>
  <si>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Unemployment rate</t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</si>
  <si>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2)</t>
    </r>
  </si>
  <si>
    <r>
      <t>Labour productivity</t>
    </r>
    <r>
      <rPr>
        <vertAlign val="superscript"/>
        <sz val="11"/>
        <color indexed="8"/>
        <rFont val="Times New Roman"/>
        <family val="1"/>
        <charset val="238"/>
      </rPr>
      <t xml:space="preserve"> 3)</t>
    </r>
  </si>
  <si>
    <r>
      <t>Nominal productivity</t>
    </r>
    <r>
      <rPr>
        <vertAlign val="superscript"/>
        <sz val="11"/>
        <color indexed="8"/>
        <rFont val="Times New Roman"/>
        <family val="1"/>
        <charset val="238"/>
      </rPr>
      <t xml:space="preserve"> 4</t>
    </r>
    <r>
      <rPr>
        <vertAlign val="superscript"/>
        <sz val="11"/>
        <color indexed="8"/>
        <rFont val="Times New Roman"/>
        <family val="1"/>
        <charset val="238"/>
      </rPr>
      <t>)</t>
    </r>
  </si>
  <si>
    <t>Nominal compensation per employee</t>
  </si>
  <si>
    <t>[year-on-year changes in %, ESA 2010]</t>
  </si>
  <si>
    <r>
      <t xml:space="preserve">Nominal wages </t>
    </r>
    <r>
      <rPr>
        <vertAlign val="superscript"/>
        <sz val="11"/>
        <color indexed="8"/>
        <rFont val="Times New Roman"/>
        <family val="1"/>
        <charset val="238"/>
      </rPr>
      <t>5)</t>
    </r>
  </si>
  <si>
    <r>
      <t xml:space="preserve">Real wages </t>
    </r>
    <r>
      <rPr>
        <vertAlign val="superscript"/>
        <sz val="11"/>
        <color indexed="8"/>
        <rFont val="Times New Roman"/>
        <family val="1"/>
        <charset val="238"/>
      </rPr>
      <t>6</t>
    </r>
    <r>
      <rPr>
        <vertAlign val="superscript"/>
        <sz val="11"/>
        <color indexed="8"/>
        <rFont val="Times New Roman"/>
        <family val="1"/>
        <charset val="238"/>
      </rPr>
      <t>)</t>
    </r>
  </si>
  <si>
    <t>Disposable income</t>
  </si>
  <si>
    <t>constant prices</t>
  </si>
  <si>
    <r>
      <t xml:space="preserve">Saving ratio </t>
    </r>
    <r>
      <rPr>
        <vertAlign val="superscript"/>
        <sz val="11"/>
        <color indexed="8"/>
        <rFont val="Times New Roman"/>
        <family val="1"/>
        <charset val="238"/>
      </rPr>
      <t>7)</t>
    </r>
  </si>
  <si>
    <t>% of disposable income</t>
  </si>
  <si>
    <t>Total revenue</t>
  </si>
  <si>
    <t>% of GDP</t>
  </si>
  <si>
    <t>Total expenditure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</si>
  <si>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9</t>
    </r>
    <r>
      <rPr>
        <vertAlign val="superscript"/>
        <sz val="11"/>
        <color indexed="8"/>
        <rFont val="Times New Roman"/>
        <family val="1"/>
        <charset val="238"/>
      </rPr>
      <t>)</t>
    </r>
  </si>
  <si>
    <t>Cyclical component</t>
  </si>
  <si>
    <t>% of trend GDP</t>
  </si>
  <si>
    <t>Structural balance</t>
  </si>
  <si>
    <t>Cyclically adjusted primary balance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</si>
  <si>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10)</t>
    </r>
  </si>
  <si>
    <t>year-on-year change in p. p.</t>
  </si>
  <si>
    <t>General government gross debt</t>
  </si>
  <si>
    <t>Goods balance</t>
  </si>
  <si>
    <t>Current acount</t>
  </si>
  <si>
    <t>Slovakia´s foreign demand</t>
  </si>
  <si>
    <r>
      <t xml:space="preserve">Exchange rate (EUR/USD)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</si>
  <si>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t>level</t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</si>
  <si>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  <r>
      <rPr>
        <vertAlign val="superscript"/>
        <sz val="11"/>
        <color indexed="8"/>
        <rFont val="Times New Roman"/>
        <family val="1"/>
        <charset val="238"/>
      </rPr>
      <t xml:space="preserve">12) </t>
    </r>
  </si>
  <si>
    <r>
      <t xml:space="preserve">Oil price in USD </t>
    </r>
    <r>
      <rPr>
        <vertAlign val="superscript"/>
        <sz val="11"/>
        <color indexed="8"/>
        <rFont val="Times New Roman"/>
        <family val="1"/>
        <charset val="238"/>
      </rPr>
      <t>11)</t>
    </r>
  </si>
  <si>
    <r>
      <t>Oil price in EUR</t>
    </r>
    <r>
      <rPr>
        <vertAlign val="superscript"/>
        <sz val="11"/>
        <color indexed="8"/>
        <rFont val="Times New Roman"/>
        <family val="1"/>
        <charset val="238"/>
      </rPr>
      <t xml:space="preserve"> 11)</t>
    </r>
  </si>
  <si>
    <t xml:space="preserve">Non-energy commodity prices in USD </t>
  </si>
  <si>
    <r>
      <t xml:space="preserve">EURIBOR 3M </t>
    </r>
    <r>
      <rPr>
        <vertAlign val="superscript"/>
        <sz val="11"/>
        <color indexed="8"/>
        <rFont val="Times New Roman"/>
        <family val="1"/>
        <charset val="238"/>
      </rPr>
      <t/>
    </r>
  </si>
  <si>
    <t xml:space="preserve">10-Y Slovak government bond yields </t>
  </si>
  <si>
    <t>Prices</t>
  </si>
  <si>
    <t>Economic activity</t>
  </si>
  <si>
    <t>Labour market</t>
  </si>
  <si>
    <t>Households</t>
  </si>
  <si>
    <r>
      <t xml:space="preserve">General government </t>
    </r>
    <r>
      <rPr>
        <b/>
        <i/>
        <vertAlign val="superscript"/>
        <sz val="11"/>
        <color indexed="8"/>
        <rFont val="Times New Roman"/>
        <family val="1"/>
        <charset val="238"/>
      </rPr>
      <t>8)</t>
    </r>
  </si>
  <si>
    <t>Balance of payments</t>
  </si>
  <si>
    <t>External environment and technical assumptions</t>
  </si>
  <si>
    <t>Source: NBS, ECB, SO SR</t>
  </si>
  <si>
    <t xml:space="preserve">Note: </t>
  </si>
  <si>
    <t xml:space="preserve">  1) Labour Force Survey</t>
  </si>
  <si>
    <t xml:space="preserve">  2) Non-accelerating inflation rate of unemployment</t>
  </si>
  <si>
    <t xml:space="preserve">  3) GDP at constant prices / employment - ESA 2010</t>
  </si>
  <si>
    <t xml:space="preserve">  4) Nominal GDP divided by persons in employment (according to SO SR quarterly statistical reporting)</t>
  </si>
  <si>
    <t xml:space="preserve">  5) Average monthly wages ESA 2010</t>
  </si>
  <si>
    <t xml:space="preserve">  6) Wages ESA 2010, deflated by CPI inflation</t>
  </si>
  <si>
    <t xml:space="preserve">  7) Saving ratio = gross savings / (gross disposable income + adjustment for any pension entitlements change)*100</t>
  </si>
  <si>
    <t>Gross savings = gross disposable income + adjustment for any pension entitlemensts change - private consumption</t>
  </si>
  <si>
    <t xml:space="preserve">  8) Sector S.13</t>
  </si>
  <si>
    <t xml:space="preserve">  9) B.9n - Net lending (+) / net borrowing (-)</t>
  </si>
  <si>
    <t>10) Year-on-year change in cyclically adjusted primary balance; a positive value denotes a restrictive stance</t>
  </si>
  <si>
    <t>11) Year-on-year change percentage changes and changes vis-à-vis the previous forecast are calculated from unrounded figures</t>
  </si>
  <si>
    <t>12) Changes vis-à-vis the previous forecast (percentages)</t>
  </si>
  <si>
    <t>Tab. 1 Gross domestic product</t>
  </si>
  <si>
    <t>Indicator</t>
  </si>
  <si>
    <t>mil. € in curr. p.</t>
  </si>
  <si>
    <t xml:space="preserve">Private consumption </t>
  </si>
  <si>
    <t>Final government consumption</t>
  </si>
  <si>
    <t>Domestic demand</t>
  </si>
  <si>
    <t>Export of goods and services</t>
  </si>
  <si>
    <t>Import of goods and services</t>
  </si>
  <si>
    <t>growth in %, const. p.</t>
  </si>
  <si>
    <t>Change in inventories</t>
  </si>
  <si>
    <t>Private investment</t>
  </si>
  <si>
    <t>Public investment</t>
  </si>
  <si>
    <t>Source: NBS, SO SR</t>
  </si>
  <si>
    <t>Tab. 2 Price development</t>
  </si>
  <si>
    <t>HICP inflation (average)</t>
  </si>
  <si>
    <t>growth %, nsa</t>
  </si>
  <si>
    <t>Energy prices</t>
  </si>
  <si>
    <t>Food prices</t>
  </si>
  <si>
    <t>Service prices</t>
  </si>
  <si>
    <t>Non-energy industrial goods prices</t>
  </si>
  <si>
    <t>HICP inflation excluding energy</t>
  </si>
  <si>
    <t>HICP inflation excluding energy and food</t>
  </si>
  <si>
    <t>Demand inflation</t>
  </si>
  <si>
    <t>CPI inflation (average)</t>
  </si>
  <si>
    <t>growth %, sa</t>
  </si>
  <si>
    <t>Private consumption deflator</t>
  </si>
  <si>
    <t>Government consumption deflator</t>
  </si>
  <si>
    <t>Gross fixed capital formation deflator</t>
  </si>
  <si>
    <t>Export deflator</t>
  </si>
  <si>
    <t>Import deflator</t>
  </si>
  <si>
    <r>
      <t xml:space="preserve">Terms of trade </t>
    </r>
    <r>
      <rPr>
        <vertAlign val="superscript"/>
        <sz val="11"/>
        <color indexed="8"/>
        <rFont val="Times New Roman"/>
        <family val="1"/>
        <charset val="238"/>
      </rPr>
      <t>1)</t>
    </r>
  </si>
  <si>
    <r>
      <t xml:space="preserve">Unit labour costs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</si>
  <si>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growth %</t>
  </si>
  <si>
    <t>1) Export deflator / import deflator</t>
  </si>
  <si>
    <t>2) Compensation per employee in current prices / labour productivity ESA 2010 in constant prices</t>
  </si>
  <si>
    <t>growth %, y-o-y, nsa</t>
  </si>
  <si>
    <t>Tab. 3 Labour Market</t>
  </si>
  <si>
    <t>Development of employment, unemployment</t>
  </si>
  <si>
    <t>ths. of per., ESA 2010</t>
  </si>
  <si>
    <t>Employees</t>
  </si>
  <si>
    <t>Self-employed</t>
  </si>
  <si>
    <t>Unemployment</t>
  </si>
  <si>
    <t>ths. of per., LFS</t>
  </si>
  <si>
    <t>Compensation and wages</t>
  </si>
  <si>
    <t>Compensation per employee, nominal</t>
  </si>
  <si>
    <r>
      <t xml:space="preserve">Average wage, nominal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</si>
  <si>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Average wage, private sector</t>
  </si>
  <si>
    <r>
      <t>Average wage except private sector</t>
    </r>
    <r>
      <rPr>
        <sz val="11"/>
        <color indexed="8"/>
        <rFont val="Times New Roman"/>
        <family val="1"/>
        <charset val="238"/>
      </rPr>
      <t xml:space="preserve">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</si>
  <si>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Average wage, real</t>
  </si>
  <si>
    <r>
      <t xml:space="preserve">Labour productivity </t>
    </r>
    <r>
      <rPr>
        <vertAlign val="superscript"/>
        <sz val="11"/>
        <color indexed="8"/>
        <rFont val="Times New Roman"/>
        <family val="1"/>
        <charset val="238"/>
      </rPr>
      <t>3)</t>
    </r>
  </si>
  <si>
    <t>€, const. p.</t>
  </si>
  <si>
    <t>Compensation of employees</t>
  </si>
  <si>
    <t>% of GDP, curr. p.</t>
  </si>
  <si>
    <t>Demography</t>
  </si>
  <si>
    <t>Working age population</t>
  </si>
  <si>
    <t>Labour force</t>
  </si>
  <si>
    <r>
      <t xml:space="preserve">Participation rate </t>
    </r>
    <r>
      <rPr>
        <vertAlign val="superscript"/>
        <sz val="11"/>
        <color indexed="8"/>
        <rFont val="Times New Roman"/>
        <family val="1"/>
        <charset val="238"/>
      </rPr>
      <t>4)</t>
    </r>
  </si>
  <si>
    <r>
      <t xml:space="preserve">NAIRU estimate </t>
    </r>
    <r>
      <rPr>
        <vertAlign val="superscript"/>
        <sz val="11"/>
        <color indexed="8"/>
        <rFont val="Times New Roman"/>
        <family val="1"/>
        <charset val="238"/>
      </rPr>
      <t>5)</t>
    </r>
  </si>
  <si>
    <t>growth in %</t>
  </si>
  <si>
    <t>change in p.p.</t>
  </si>
  <si>
    <r>
      <t xml:space="preserve">Average wage except private sector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</si>
  <si>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Working age population (15 - 64 y.)</t>
  </si>
  <si>
    <t>1) Average monthly wages according to ESA 2010</t>
  </si>
  <si>
    <t>2) Sectors outside the private sector are defined as the average of sections O, P and Q of SK NACE Rev. 2 (public administration, education, health)</t>
  </si>
  <si>
    <t>3) GDP in constant prices / employment ESA 2010</t>
  </si>
  <si>
    <t>4) Labour force in thousands of persons / working age population in thousands of persons</t>
  </si>
  <si>
    <t>5) Non-accelerating inflation rate of unemployment</t>
  </si>
  <si>
    <t>Tab. 4 Balance of Payments</t>
  </si>
  <si>
    <t>Export, import of goods and services in ESA methodology</t>
  </si>
  <si>
    <t>ESA 2010, mil. €, const. p.</t>
  </si>
  <si>
    <t>Export of goods and services within eurozone</t>
  </si>
  <si>
    <t>Export of goods and services out of eurozone</t>
  </si>
  <si>
    <t>Import of goods and services within eurozone</t>
  </si>
  <si>
    <t>Import of goods and services out of eurozone</t>
  </si>
  <si>
    <t>Net export</t>
  </si>
  <si>
    <t>Export, import of goods and services in BoP methodology</t>
  </si>
  <si>
    <r>
      <t>BoP, mil. €,</t>
    </r>
    <r>
      <rPr>
        <sz val="11"/>
        <color indexed="1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curr. p.</t>
    </r>
  </si>
  <si>
    <t>BoP, mil. €, curr. p.</t>
  </si>
  <si>
    <t>Trade balance (goods and services)</t>
  </si>
  <si>
    <t>Current account</t>
  </si>
  <si>
    <t>Memo item: nominal GDP</t>
  </si>
  <si>
    <t>ESA 2010, mil. €, curr. p.</t>
  </si>
  <si>
    <t>Tab. 5 General Government  (S.13)</t>
  </si>
  <si>
    <t>Balance of revenues and expenditures</t>
  </si>
  <si>
    <r>
      <t xml:space="preserve">General government balance </t>
    </r>
    <r>
      <rPr>
        <vertAlign val="superscript"/>
        <sz val="11"/>
        <color indexed="8"/>
        <rFont val="Times New Roman"/>
        <family val="1"/>
        <charset val="238"/>
      </rPr>
      <t>1)</t>
    </r>
  </si>
  <si>
    <t>Primary balance</t>
  </si>
  <si>
    <t>Current revenue</t>
  </si>
  <si>
    <t>Capital revenue</t>
  </si>
  <si>
    <t>Primary expenditure</t>
  </si>
  <si>
    <t>Current expenditure</t>
  </si>
  <si>
    <t>Capital expenditure</t>
  </si>
  <si>
    <t>Structural development</t>
  </si>
  <si>
    <r>
      <t xml:space="preserve">Fiscal stance </t>
    </r>
    <r>
      <rPr>
        <vertAlign val="superscript"/>
        <sz val="11"/>
        <color indexed="8"/>
        <rFont val="Times New Roman"/>
        <family val="1"/>
        <charset val="238"/>
      </rPr>
      <t>2)</t>
    </r>
  </si>
  <si>
    <t>1) B.9n - Net lending (+) / net borrowing (-)</t>
  </si>
  <si>
    <t>2) Year-on-year change in cyclically adjusted primary balance; a positive value denotes a restrictive stance</t>
  </si>
  <si>
    <t>Tab. 6 Comparison of predictions of selected institutions</t>
  </si>
  <si>
    <t>The values ​​in the table are as annual growth in %, unless otherwise indicated.</t>
  </si>
  <si>
    <t>Gross domestic product (const. p.)</t>
  </si>
  <si>
    <t>Private consumption (const. p.)</t>
  </si>
  <si>
    <t>Government consumption (const. p.)</t>
  </si>
  <si>
    <t>Gross fixed capital formation (const. p.)</t>
  </si>
  <si>
    <t>Export of goods and services (const. p.)</t>
  </si>
  <si>
    <t>Import of goods and services (const. p.)</t>
  </si>
  <si>
    <r>
      <t xml:space="preserve">HICP inflation </t>
    </r>
    <r>
      <rPr>
        <vertAlign val="superscript"/>
        <sz val="11"/>
        <color theme="1"/>
        <rFont val="Cambria"/>
        <family val="1"/>
        <charset val="238"/>
        <scheme val="major"/>
      </rPr>
      <t>1</t>
    </r>
    <r>
      <rPr>
        <vertAlign val="superscript"/>
        <sz val="11"/>
        <color indexed="8"/>
        <rFont val="Cambria"/>
        <family val="1"/>
        <charset val="238"/>
      </rPr>
      <t>)</t>
    </r>
  </si>
  <si>
    <t>Employment (ESA 2010)</t>
  </si>
  <si>
    <t>Unemployment rate (%)</t>
  </si>
  <si>
    <t>Average wage, nominal</t>
  </si>
  <si>
    <t>General government deficit (% of GDP)</t>
  </si>
  <si>
    <t>Government debt (% of GDP)</t>
  </si>
  <si>
    <t>Current account (% of GDP)</t>
  </si>
  <si>
    <t>EC</t>
  </si>
  <si>
    <t>IMF</t>
  </si>
  <si>
    <t>1) IMF: index CPI</t>
  </si>
  <si>
    <t>Source:</t>
  </si>
  <si>
    <t>p. p., const. p.</t>
  </si>
  <si>
    <t>Summer medium-term forecast (MTF-2024Q2)</t>
  </si>
  <si>
    <t>Difference vis-à-vis the spring forecast (MTF-2024Q1)</t>
  </si>
  <si>
    <t>National Bank of Slovakia - Summer Medium-Term Forecast 2024Q2</t>
  </si>
  <si>
    <t>European Commision -  European Economic Forecast (Spring Forecast, May 2024)</t>
  </si>
  <si>
    <t>Internation Monetary Fund - World economic outlook (April 2024)</t>
  </si>
  <si>
    <t>OECD - Economic Outlook (May 2024)</t>
  </si>
  <si>
    <t>Institute for Financial Policy - Macroeconomic Forecast (March 2024), GG deficit and GG debt from the Stability Program of Slovakia for the years 2024 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</si>
</sst>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  <font>
      <vertAlign val="superscript"/>
      <sz val="11"/>
      <color indexed="8"/>
      <name val="Times New Roman"/>
      <family val="1"/>
      <charset val="238"/>
    </font>
    <font>
      <b/>
      <i/>
      <vertAlign val="superscript"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2">
    <xf numFmtId="0" fontId="0" fillId="0" borderId="0" xfId="0"/>
    <xf numFmtId="0" fontId="42" fillId="26" borderId="13" xfId="0" applyFont="1" applyFill="1" applyBorder="1" applyAlignment="1">
      <alignment horizontal="center" vertical="center" textRotation="90" wrapText="1"/>
    </xf>
    <xf numFmtId="0" fontId="42" fillId="26" borderId="14" xfId="0" applyFont="1" applyFill="1" applyBorder="1" applyAlignment="1">
      <alignment horizontal="center" vertical="center" textRotation="90" wrapText="1"/>
    </xf>
    <xf numFmtId="0" fontId="43" fillId="26" borderId="15" xfId="0" applyFont="1" applyFill="1" applyBorder="1"/>
    <xf numFmtId="0" fontId="43" fillId="26" borderId="16" xfId="0" applyFont="1" applyFill="1" applyBorder="1"/>
    <xf numFmtId="165" fontId="43" fillId="0" borderId="18" xfId="0" applyNumberFormat="1" applyFont="1" applyFill="1" applyBorder="1" applyAlignment="1">
      <alignment horizontal="center"/>
    </xf>
    <xf numFmtId="0" fontId="44" fillId="26" borderId="19" xfId="0" applyFont="1" applyFill="1" applyBorder="1" applyAlignment="1">
      <alignment horizontal="left" vertical="center"/>
    </xf>
    <xf numFmtId="0" fontId="44" fillId="26" borderId="20" xfId="0" applyFont="1" applyFill="1" applyBorder="1" applyAlignment="1">
      <alignment horizontal="left" vertical="center"/>
    </xf>
    <xf numFmtId="0" fontId="45" fillId="26" borderId="15" xfId="0" applyFont="1" applyFill="1" applyBorder="1" applyAlignment="1">
      <alignment horizontal="left" vertical="center"/>
    </xf>
    <xf numFmtId="0" fontId="45" fillId="26" borderId="0" xfId="0" applyFont="1" applyFill="1" applyBorder="1" applyAlignment="1">
      <alignment horizontal="left" vertical="center"/>
    </xf>
    <xf numFmtId="0" fontId="46" fillId="0" borderId="0" xfId="0" applyFont="1"/>
    <xf numFmtId="0" fontId="43" fillId="0" borderId="0" xfId="0" applyFont="1"/>
    <xf numFmtId="0" fontId="47" fillId="0" borderId="21" xfId="0" applyFont="1" applyBorder="1" applyAlignment="1">
      <alignment horizontal="center"/>
    </xf>
    <xf numFmtId="0" fontId="47" fillId="0" borderId="22" xfId="0" applyFont="1" applyBorder="1" applyAlignment="1">
      <alignment horizontal="center"/>
    </xf>
    <xf numFmtId="0" fontId="47" fillId="0" borderId="23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27" borderId="25" xfId="0" applyFont="1" applyFill="1" applyBorder="1"/>
    <xf numFmtId="0" fontId="43" fillId="27" borderId="26" xfId="0" applyFont="1" applyFill="1" applyBorder="1"/>
    <xf numFmtId="0" fontId="43" fillId="27" borderId="27" xfId="0" applyFont="1" applyFill="1" applyBorder="1"/>
    <xf numFmtId="0" fontId="43" fillId="27" borderId="27" xfId="0" applyFont="1" applyFill="1" applyBorder="1" applyAlignment="1">
      <alignment horizontal="right"/>
    </xf>
    <xf numFmtId="0" fontId="43" fillId="27" borderId="28" xfId="0" applyFont="1" applyFill="1" applyBorder="1" applyAlignment="1">
      <alignment horizontal="center"/>
    </xf>
    <xf numFmtId="0" fontId="43" fillId="27" borderId="26" xfId="0" applyFont="1" applyFill="1" applyBorder="1" applyAlignment="1">
      <alignment horizontal="center"/>
    </xf>
    <xf numFmtId="0" fontId="43" fillId="27" borderId="29" xfId="0" applyFont="1" applyFill="1" applyBorder="1" applyAlignment="1">
      <alignment horizontal="center"/>
    </xf>
    <xf numFmtId="0" fontId="43" fillId="0" borderId="15" xfId="0" applyFont="1" applyBorder="1"/>
    <xf numFmtId="0" fontId="43" fillId="0" borderId="30" xfId="0" applyFont="1" applyBorder="1"/>
    <xf numFmtId="0" fontId="43" fillId="0" borderId="30" xfId="0" applyFont="1" applyBorder="1" applyAlignment="1">
      <alignment horizontal="right"/>
    </xf>
    <xf numFmtId="165" fontId="43" fillId="26" borderId="18" xfId="0" applyNumberFormat="1" applyFont="1" applyFill="1" applyBorder="1" applyAlignment="1">
      <alignment horizontal="right"/>
    </xf>
    <xf numFmtId="165" fontId="43" fillId="26" borderId="0" xfId="0" applyNumberFormat="1" applyFont="1" applyFill="1" applyBorder="1" applyAlignment="1">
      <alignment horizontal="right"/>
    </xf>
    <xf numFmtId="165" fontId="43" fillId="26" borderId="31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 applyAlignment="1">
      <alignment horizontal="right"/>
    </xf>
    <xf numFmtId="165" fontId="43" fillId="0" borderId="0" xfId="0" applyNumberFormat="1" applyFont="1"/>
    <xf numFmtId="165" fontId="43" fillId="0" borderId="18" xfId="0" applyNumberFormat="1" applyFont="1" applyBorder="1" applyAlignment="1">
      <alignment horizontal="right"/>
    </xf>
    <xf numFmtId="165" fontId="43" fillId="0" borderId="16" xfId="0" applyNumberFormat="1" applyFont="1" applyBorder="1" applyAlignment="1">
      <alignment horizontal="right"/>
    </xf>
    <xf numFmtId="165" fontId="43" fillId="27" borderId="28" xfId="0" applyNumberFormat="1" applyFont="1" applyFill="1" applyBorder="1" applyAlignment="1">
      <alignment horizontal="right"/>
    </xf>
    <xf numFmtId="165" fontId="43" fillId="27" borderId="26" xfId="0" applyNumberFormat="1" applyFont="1" applyFill="1" applyBorder="1" applyAlignment="1">
      <alignment horizontal="right"/>
    </xf>
    <xf numFmtId="165" fontId="43" fillId="27" borderId="29" xfId="0" applyNumberFormat="1" applyFont="1" applyFill="1" applyBorder="1" applyAlignment="1">
      <alignment horizontal="right"/>
    </xf>
    <xf numFmtId="3" fontId="43" fillId="0" borderId="18" xfId="0" applyNumberFormat="1" applyFont="1" applyBorder="1" applyAlignment="1">
      <alignment horizontal="right"/>
    </xf>
    <xf numFmtId="0" fontId="43" fillId="0" borderId="18" xfId="0" applyFont="1" applyBorder="1" applyAlignment="1">
      <alignment horizontal="right"/>
    </xf>
    <xf numFmtId="0" fontId="43" fillId="27" borderId="28" xfId="0" applyFont="1" applyFill="1" applyBorder="1" applyAlignment="1">
      <alignment horizontal="right"/>
    </xf>
    <xf numFmtId="0" fontId="43" fillId="27" borderId="26" xfId="0" applyFont="1" applyFill="1" applyBorder="1" applyAlignment="1">
      <alignment horizontal="right"/>
    </xf>
    <xf numFmtId="1" fontId="43" fillId="0" borderId="18" xfId="0" applyNumberFormat="1" applyFont="1" applyBorder="1" applyAlignment="1">
      <alignment horizontal="right"/>
    </xf>
    <xf numFmtId="0" fontId="43" fillId="0" borderId="0" xfId="0" applyFont="1" applyFill="1" applyBorder="1"/>
    <xf numFmtId="0" fontId="43" fillId="26" borderId="30" xfId="0" applyFont="1" applyFill="1" applyBorder="1" applyAlignment="1">
      <alignment horizontal="right"/>
    </xf>
    <xf numFmtId="0" fontId="49" fillId="27" borderId="27" xfId="0" applyFont="1" applyFill="1" applyBorder="1"/>
    <xf numFmtId="165" fontId="43" fillId="0" borderId="32" xfId="0" applyNumberFormat="1" applyFont="1" applyBorder="1" applyAlignment="1">
      <alignment horizontal="right"/>
    </xf>
    <xf numFmtId="2" fontId="43" fillId="0" borderId="18" xfId="0" applyNumberFormat="1" applyFont="1" applyBorder="1" applyAlignment="1">
      <alignment horizontal="right"/>
    </xf>
    <xf numFmtId="0" fontId="43" fillId="0" borderId="33" xfId="0" applyFont="1" applyBorder="1"/>
    <xf numFmtId="0" fontId="43" fillId="0" borderId="34" xfId="0" applyFont="1" applyBorder="1"/>
    <xf numFmtId="0" fontId="43" fillId="0" borderId="35" xfId="0" applyFont="1" applyBorder="1"/>
    <xf numFmtId="0" fontId="43" fillId="0" borderId="35" xfId="0" applyFont="1" applyBorder="1" applyAlignment="1">
      <alignment horizontal="right"/>
    </xf>
    <xf numFmtId="0" fontId="43" fillId="0" borderId="0" xfId="0" applyFont="1" applyFill="1"/>
    <xf numFmtId="0" fontId="46" fillId="26" borderId="0" xfId="0" applyFont="1" applyFill="1"/>
    <xf numFmtId="0" fontId="43" fillId="26" borderId="0" xfId="0" applyFont="1" applyFill="1"/>
    <xf numFmtId="0" fontId="42" fillId="26" borderId="35" xfId="0" applyFont="1" applyFill="1" applyBorder="1" applyAlignment="1">
      <alignment horizontal="center" vertical="center" textRotation="90" wrapText="1"/>
    </xf>
    <xf numFmtId="0" fontId="42" fillId="26" borderId="36" xfId="0" applyFont="1" applyFill="1" applyBorder="1" applyAlignment="1">
      <alignment horizontal="center" vertical="center" textRotation="90" wrapText="1"/>
    </xf>
    <xf numFmtId="165" fontId="43" fillId="0" borderId="30" xfId="0" applyNumberFormat="1" applyFont="1" applyFill="1" applyBorder="1" applyAlignment="1">
      <alignment horizontal="center"/>
    </xf>
    <xf numFmtId="165" fontId="43" fillId="0" borderId="16" xfId="0" applyNumberFormat="1" applyFont="1" applyFill="1" applyBorder="1" applyAlignment="1">
      <alignment horizontal="center"/>
    </xf>
    <xf numFmtId="0" fontId="43" fillId="26" borderId="33" xfId="0" applyFont="1" applyFill="1" applyBorder="1"/>
    <xf numFmtId="0" fontId="43" fillId="26" borderId="36" xfId="0" applyFont="1" applyFill="1" applyBorder="1"/>
    <xf numFmtId="165" fontId="43" fillId="0" borderId="36" xfId="0" applyNumberFormat="1" applyFont="1" applyFill="1" applyBorder="1" applyAlignment="1">
      <alignment horizontal="center"/>
    </xf>
    <xf numFmtId="165" fontId="43" fillId="0" borderId="14" xfId="0" applyNumberFormat="1" applyFont="1" applyFill="1" applyBorder="1" applyAlignment="1">
      <alignment horizontal="center"/>
    </xf>
    <xf numFmtId="0" fontId="43" fillId="26" borderId="0" xfId="0" applyFont="1" applyFill="1" applyBorder="1"/>
    <xf numFmtId="0" fontId="48" fillId="0" borderId="0" xfId="0" applyFont="1" applyFill="1"/>
    <xf numFmtId="165" fontId="43" fillId="26" borderId="0" xfId="0" applyNumberFormat="1" applyFont="1" applyFill="1" applyBorder="1" applyAlignment="1">
      <alignment horizontal="center"/>
    </xf>
    <xf numFmtId="167" fontId="43" fillId="26" borderId="0" xfId="0" applyNumberFormat="1" applyFont="1" applyFill="1" applyBorder="1"/>
    <xf numFmtId="0" fontId="51" fillId="27" borderId="37" xfId="0" applyFont="1" applyFill="1" applyBorder="1" applyAlignment="1">
      <alignment horizontal="left" vertical="center"/>
    </xf>
    <xf numFmtId="0" fontId="51" fillId="27" borderId="32" xfId="0" applyFont="1" applyFill="1" applyBorder="1" applyAlignment="1">
      <alignment horizontal="left" vertical="center"/>
    </xf>
    <xf numFmtId="0" fontId="51" fillId="27" borderId="38" xfId="0" applyFont="1" applyFill="1" applyBorder="1" applyAlignment="1">
      <alignment horizontal="left" vertical="center"/>
    </xf>
    <xf numFmtId="0" fontId="44" fillId="26" borderId="39" xfId="0" applyFont="1" applyFill="1" applyBorder="1" applyAlignment="1">
      <alignment horizontal="left" vertical="center"/>
    </xf>
    <xf numFmtId="0" fontId="49" fillId="26" borderId="21" xfId="0" applyFont="1" applyFill="1" applyBorder="1" applyAlignment="1">
      <alignment horizontal="center" vertical="center"/>
    </xf>
    <xf numFmtId="0" fontId="43" fillId="26" borderId="21" xfId="0" applyFont="1" applyFill="1" applyBorder="1" applyAlignment="1">
      <alignment horizontal="center" vertical="center" wrapText="1"/>
    </xf>
    <xf numFmtId="0" fontId="43" fillId="26" borderId="20" xfId="0" applyFont="1" applyFill="1" applyBorder="1" applyAlignment="1">
      <alignment horizontal="center" vertical="center"/>
    </xf>
    <xf numFmtId="0" fontId="43" fillId="26" borderId="40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left" vertical="center"/>
    </xf>
    <xf numFmtId="0" fontId="49" fillId="26" borderId="30" xfId="0" applyFont="1" applyFill="1" applyBorder="1" applyAlignment="1">
      <alignment horizontal="center" vertical="center"/>
    </xf>
    <xf numFmtId="0" fontId="43" fillId="26" borderId="18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16" xfId="0" applyFont="1" applyFill="1" applyBorder="1" applyAlignment="1">
      <alignment horizontal="center" vertical="center"/>
    </xf>
    <xf numFmtId="3" fontId="43" fillId="26" borderId="18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 vertical="center"/>
    </xf>
    <xf numFmtId="3" fontId="43" fillId="26" borderId="16" xfId="0" applyNumberFormat="1" applyFont="1" applyFill="1" applyBorder="1" applyAlignment="1">
      <alignment horizontal="center" vertical="center"/>
    </xf>
    <xf numFmtId="0" fontId="52" fillId="26" borderId="30" xfId="0" applyFont="1" applyFill="1" applyBorder="1" applyAlignment="1">
      <alignment horizontal="left" vertical="center"/>
    </xf>
    <xf numFmtId="3" fontId="43" fillId="26" borderId="18" xfId="0" applyNumberFormat="1" applyFont="1" applyFill="1" applyBorder="1" applyAlignment="1">
      <alignment horizontal="right"/>
    </xf>
    <xf numFmtId="3" fontId="43" fillId="26" borderId="0" xfId="0" applyNumberFormat="1" applyFont="1" applyFill="1" applyBorder="1" applyAlignment="1">
      <alignment horizontal="right"/>
    </xf>
    <xf numFmtId="3" fontId="43" fillId="26" borderId="16" xfId="0" applyNumberFormat="1" applyFont="1" applyFill="1" applyBorder="1" applyAlignment="1">
      <alignment horizontal="right"/>
    </xf>
    <xf numFmtId="0" fontId="49" fillId="26" borderId="0" xfId="0" applyFont="1" applyFill="1" applyBorder="1"/>
    <xf numFmtId="0" fontId="43" fillId="26" borderId="30" xfId="0" applyFont="1" applyFill="1" applyBorder="1"/>
    <xf numFmtId="0" fontId="45" fillId="26" borderId="33" xfId="0" applyFont="1" applyFill="1" applyBorder="1"/>
    <xf numFmtId="0" fontId="43" fillId="26" borderId="34" xfId="0" applyFont="1" applyFill="1" applyBorder="1"/>
    <xf numFmtId="0" fontId="43" fillId="26" borderId="35" xfId="0" applyFont="1" applyFill="1" applyBorder="1"/>
    <xf numFmtId="0" fontId="43" fillId="26" borderId="35" xfId="0" applyFont="1" applyFill="1" applyBorder="1" applyAlignment="1">
      <alignment horizontal="right"/>
    </xf>
    <xf numFmtId="3" fontId="43" fillId="26" borderId="14" xfId="0" applyNumberFormat="1" applyFont="1" applyFill="1" applyBorder="1"/>
    <xf numFmtId="3" fontId="43" fillId="26" borderId="34" xfId="0" applyNumberFormat="1" applyFont="1" applyFill="1" applyBorder="1"/>
    <xf numFmtId="3" fontId="43" fillId="26" borderId="36" xfId="0" applyNumberFormat="1" applyFont="1" applyFill="1" applyBorder="1"/>
    <xf numFmtId="0" fontId="43" fillId="26" borderId="0" xfId="0" applyFont="1" applyFill="1" applyBorder="1" applyAlignment="1">
      <alignment horizontal="right"/>
    </xf>
    <xf numFmtId="0" fontId="44" fillId="26" borderId="15" xfId="0" applyFont="1" applyFill="1" applyBorder="1" applyAlignment="1">
      <alignment horizontal="left" vertical="center"/>
    </xf>
    <xf numFmtId="0" fontId="44" fillId="26" borderId="0" xfId="0" applyFont="1" applyFill="1" applyBorder="1" applyAlignment="1">
      <alignment horizontal="left" vertical="center"/>
    </xf>
    <xf numFmtId="0" fontId="44" fillId="26" borderId="30" xfId="0" applyFont="1" applyFill="1" applyBorder="1" applyAlignment="1">
      <alignment horizontal="left" vertical="center"/>
    </xf>
    <xf numFmtId="166" fontId="43" fillId="26" borderId="18" xfId="0" applyNumberFormat="1" applyFont="1" applyFill="1" applyBorder="1" applyAlignment="1">
      <alignment horizontal="right"/>
    </xf>
    <xf numFmtId="166" fontId="43" fillId="26" borderId="0" xfId="0" applyNumberFormat="1" applyFont="1" applyFill="1" applyBorder="1" applyAlignment="1">
      <alignment horizontal="right"/>
    </xf>
    <xf numFmtId="166" fontId="43" fillId="26" borderId="16" xfId="0" applyNumberFormat="1" applyFont="1" applyFill="1" applyBorder="1" applyAlignment="1">
      <alignment horizontal="right"/>
    </xf>
    <xf numFmtId="166" fontId="43" fillId="0" borderId="18" xfId="0" applyNumberFormat="1" applyFont="1" applyFill="1" applyBorder="1" applyAlignment="1">
      <alignment horizontal="right"/>
    </xf>
    <xf numFmtId="166" fontId="43" fillId="0" borderId="0" xfId="0" applyNumberFormat="1" applyFont="1" applyFill="1" applyBorder="1" applyAlignment="1">
      <alignment horizontal="right"/>
    </xf>
    <xf numFmtId="166" fontId="43" fillId="0" borderId="16" xfId="0" applyNumberFormat="1" applyFont="1" applyFill="1" applyBorder="1" applyAlignment="1">
      <alignment horizontal="right"/>
    </xf>
    <xf numFmtId="166" fontId="43" fillId="0" borderId="0" xfId="0" applyNumberFormat="1" applyFont="1" applyFill="1"/>
    <xf numFmtId="0" fontId="45" fillId="26" borderId="15" xfId="0" applyFont="1" applyFill="1" applyBorder="1"/>
    <xf numFmtId="166" fontId="43" fillId="26" borderId="18" xfId="0" applyNumberFormat="1" applyFont="1" applyFill="1" applyBorder="1"/>
    <xf numFmtId="166" fontId="43" fillId="26" borderId="0" xfId="0" applyNumberFormat="1" applyFont="1" applyFill="1" applyBorder="1"/>
    <xf numFmtId="166" fontId="43" fillId="26" borderId="16" xfId="0" applyNumberFormat="1" applyFont="1" applyFill="1" applyBorder="1"/>
    <xf numFmtId="0" fontId="49" fillId="26" borderId="34" xfId="0" applyFont="1" applyFill="1" applyBorder="1" applyAlignment="1">
      <alignment horizontal="left" vertical="center"/>
    </xf>
    <xf numFmtId="3" fontId="43" fillId="26" borderId="0" xfId="0" applyNumberFormat="1" applyFont="1" applyFill="1"/>
    <xf numFmtId="0" fontId="49" fillId="26" borderId="41" xfId="0" applyFont="1" applyFill="1" applyBorder="1" applyAlignment="1">
      <alignment horizontal="center"/>
    </xf>
    <xf numFmtId="0" fontId="43" fillId="26" borderId="42" xfId="0" applyFont="1" applyFill="1" applyBorder="1" applyAlignment="1">
      <alignment horizontal="center"/>
    </xf>
    <xf numFmtId="0" fontId="43" fillId="26" borderId="23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3" xfId="0" applyFont="1" applyFill="1" applyBorder="1" applyAlignment="1">
      <alignment horizontal="center"/>
    </xf>
    <xf numFmtId="0" fontId="43" fillId="26" borderId="44" xfId="0" applyFont="1" applyFill="1" applyBorder="1" applyAlignment="1">
      <alignment horizontal="center"/>
    </xf>
    <xf numFmtId="0" fontId="45" fillId="26" borderId="45" xfId="0" applyFont="1" applyFill="1" applyBorder="1" applyAlignment="1">
      <alignment horizontal="left" vertical="center"/>
    </xf>
    <xf numFmtId="0" fontId="49" fillId="26" borderId="45" xfId="0" applyFont="1" applyFill="1" applyBorder="1" applyAlignment="1">
      <alignment horizontal="center" vertical="center"/>
    </xf>
    <xf numFmtId="0" fontId="43" fillId="26" borderId="30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/>
    </xf>
    <xf numFmtId="0" fontId="43" fillId="26" borderId="30" xfId="0" applyFont="1" applyFill="1" applyBorder="1" applyAlignment="1">
      <alignment horizontal="center"/>
    </xf>
    <xf numFmtId="0" fontId="43" fillId="26" borderId="16" xfId="0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 vertical="center"/>
    </xf>
    <xf numFmtId="3" fontId="43" fillId="26" borderId="0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center"/>
    </xf>
    <xf numFmtId="3" fontId="43" fillId="26" borderId="16" xfId="0" applyNumberFormat="1" applyFont="1" applyFill="1" applyBorder="1" applyAlignment="1">
      <alignment horizontal="center"/>
    </xf>
    <xf numFmtId="3" fontId="43" fillId="26" borderId="30" xfId="0" applyNumberFormat="1" applyFont="1" applyFill="1" applyBorder="1" applyAlignment="1">
      <alignment horizontal="right"/>
    </xf>
    <xf numFmtId="3" fontId="43" fillId="26" borderId="0" xfId="0" applyNumberFormat="1" applyFont="1" applyFill="1" applyBorder="1"/>
    <xf numFmtId="3" fontId="43" fillId="26" borderId="30" xfId="0" applyNumberFormat="1" applyFont="1" applyFill="1" applyBorder="1"/>
    <xf numFmtId="3" fontId="43" fillId="26" borderId="16" xfId="0" applyNumberFormat="1" applyFont="1" applyFill="1" applyBorder="1"/>
    <xf numFmtId="3" fontId="43" fillId="26" borderId="18" xfId="0" applyNumberFormat="1" applyFont="1" applyFill="1" applyBorder="1"/>
    <xf numFmtId="166" fontId="43" fillId="28" borderId="0" xfId="0" applyNumberFormat="1" applyFont="1" applyFill="1" applyBorder="1"/>
    <xf numFmtId="3" fontId="43" fillId="28" borderId="30" xfId="0" applyNumberFormat="1" applyFont="1" applyFill="1" applyBorder="1"/>
    <xf numFmtId="3" fontId="43" fillId="28" borderId="0" xfId="0" applyNumberFormat="1" applyFont="1" applyFill="1" applyBorder="1"/>
    <xf numFmtId="3" fontId="43" fillId="28" borderId="16" xfId="0" applyNumberFormat="1" applyFont="1" applyFill="1" applyBorder="1"/>
    <xf numFmtId="165" fontId="43" fillId="26" borderId="18" xfId="0" applyNumberFormat="1" applyFont="1" applyFill="1" applyBorder="1"/>
    <xf numFmtId="165" fontId="43" fillId="26" borderId="0" xfId="0" applyNumberFormat="1" applyFont="1" applyFill="1" applyBorder="1"/>
    <xf numFmtId="165" fontId="43" fillId="26" borderId="30" xfId="0" applyNumberFormat="1" applyFont="1" applyFill="1" applyBorder="1"/>
    <xf numFmtId="3" fontId="43" fillId="26" borderId="35" xfId="0" applyNumberFormat="1" applyFont="1" applyFill="1" applyBorder="1"/>
    <xf numFmtId="3" fontId="43" fillId="28" borderId="34" xfId="0" applyNumberFormat="1" applyFont="1" applyFill="1" applyBorder="1"/>
    <xf numFmtId="3" fontId="43" fillId="28" borderId="35" xfId="0" applyNumberFormat="1" applyFont="1" applyFill="1" applyBorder="1"/>
    <xf numFmtId="3" fontId="43" fillId="28" borderId="36" xfId="0" applyNumberFormat="1" applyFont="1" applyFill="1" applyBorder="1"/>
    <xf numFmtId="165" fontId="43" fillId="26" borderId="30" xfId="0" applyNumberFormat="1" applyFont="1" applyFill="1" applyBorder="1" applyAlignment="1">
      <alignment horizontal="right"/>
    </xf>
    <xf numFmtId="165" fontId="43" fillId="26" borderId="16" xfId="0" applyNumberFormat="1" applyFont="1" applyFill="1" applyBorder="1"/>
    <xf numFmtId="166" fontId="43" fillId="26" borderId="30" xfId="0" applyNumberFormat="1" applyFont="1" applyFill="1" applyBorder="1" applyAlignment="1">
      <alignment horizontal="right"/>
    </xf>
    <xf numFmtId="0" fontId="43" fillId="26" borderId="18" xfId="0" applyFont="1" applyFill="1" applyBorder="1"/>
    <xf numFmtId="0" fontId="43" fillId="28" borderId="30" xfId="0" applyFont="1" applyFill="1" applyBorder="1"/>
    <xf numFmtId="0" fontId="43" fillId="28" borderId="16" xfId="0" applyFont="1" applyFill="1" applyBorder="1"/>
    <xf numFmtId="165" fontId="43" fillId="26" borderId="14" xfId="0" applyNumberFormat="1" applyFont="1" applyFill="1" applyBorder="1"/>
    <xf numFmtId="165" fontId="43" fillId="26" borderId="34" xfId="0" applyNumberFormat="1" applyFont="1" applyFill="1" applyBorder="1"/>
    <xf numFmtId="165" fontId="43" fillId="26" borderId="35" xfId="0" applyNumberFormat="1" applyFont="1" applyFill="1" applyBorder="1"/>
    <xf numFmtId="0" fontId="43" fillId="28" borderId="34" xfId="0" applyFont="1" applyFill="1" applyBorder="1"/>
    <xf numFmtId="0" fontId="43" fillId="28" borderId="35" xfId="0" applyFont="1" applyFill="1" applyBorder="1"/>
    <xf numFmtId="0" fontId="43" fillId="28" borderId="36" xfId="0" applyFont="1" applyFill="1" applyBorder="1"/>
    <xf numFmtId="165" fontId="43" fillId="26" borderId="0" xfId="0" applyNumberFormat="1" applyFont="1" applyFill="1"/>
    <xf numFmtId="0" fontId="43" fillId="26" borderId="31" xfId="0" applyFont="1" applyFill="1" applyBorder="1" applyAlignment="1">
      <alignment horizontal="center"/>
    </xf>
    <xf numFmtId="166" fontId="43" fillId="26" borderId="30" xfId="0" applyNumberFormat="1" applyFont="1" applyFill="1" applyBorder="1"/>
    <xf numFmtId="166" fontId="43" fillId="26" borderId="31" xfId="0" applyNumberFormat="1" applyFont="1" applyFill="1" applyBorder="1"/>
    <xf numFmtId="166" fontId="43" fillId="28" borderId="30" xfId="0" applyNumberFormat="1" applyFont="1" applyFill="1" applyBorder="1"/>
    <xf numFmtId="166" fontId="43" fillId="28" borderId="31" xfId="0" applyNumberFormat="1" applyFont="1" applyFill="1" applyBorder="1"/>
    <xf numFmtId="166" fontId="43" fillId="28" borderId="16" xfId="0" applyNumberFormat="1" applyFont="1" applyFill="1" applyBorder="1"/>
    <xf numFmtId="0" fontId="43" fillId="26" borderId="31" xfId="0" applyFont="1" applyFill="1" applyBorder="1"/>
    <xf numFmtId="165" fontId="43" fillId="26" borderId="31" xfId="0" applyNumberFormat="1" applyFont="1" applyFill="1" applyBorder="1"/>
    <xf numFmtId="3" fontId="43" fillId="0" borderId="62" xfId="0" applyNumberFormat="1" applyFont="1" applyFill="1" applyBorder="1"/>
    <xf numFmtId="3" fontId="43" fillId="26" borderId="31" xfId="0" applyNumberFormat="1" applyFont="1" applyFill="1" applyBorder="1"/>
    <xf numFmtId="0" fontId="43" fillId="26" borderId="67" xfId="0" applyFont="1" applyFill="1" applyBorder="1"/>
    <xf numFmtId="0" fontId="43" fillId="0" borderId="67" xfId="0" applyFont="1" applyFill="1" applyBorder="1"/>
    <xf numFmtId="165" fontId="43" fillId="26" borderId="46" xfId="0" applyNumberFormat="1" applyFont="1" applyFill="1" applyBorder="1"/>
    <xf numFmtId="165" fontId="43" fillId="26" borderId="36" xfId="0" applyNumberFormat="1" applyFont="1" applyFill="1" applyBorder="1"/>
    <xf numFmtId="0" fontId="43" fillId="26" borderId="40" xfId="0" applyFont="1" applyFill="1" applyBorder="1" applyAlignment="1">
      <alignment horizontal="center"/>
    </xf>
    <xf numFmtId="0" fontId="51" fillId="27" borderId="32" xfId="0" applyFont="1" applyFill="1" applyBorder="1" applyAlignment="1">
      <alignment vertical="center"/>
    </xf>
    <xf numFmtId="0" fontId="51" fillId="27" borderId="38" xfId="0" applyFont="1" applyFill="1" applyBorder="1" applyAlignment="1">
      <alignment vertical="center"/>
    </xf>
    <xf numFmtId="0" fontId="43" fillId="26" borderId="22" xfId="0" applyFont="1" applyFill="1" applyBorder="1" applyAlignment="1">
      <alignment horizontal="center"/>
    </xf>
    <xf numFmtId="0" fontId="49" fillId="26" borderId="0" xfId="0" applyFont="1" applyFill="1"/>
    <xf numFmtId="0" fontId="43" fillId="26" borderId="47" xfId="0" applyFont="1" applyFill="1" applyBorder="1"/>
    <xf numFmtId="0" fontId="43" fillId="26" borderId="48" xfId="0" applyFont="1" applyFill="1" applyBorder="1"/>
    <xf numFmtId="17" fontId="43" fillId="26" borderId="49" xfId="0" applyNumberFormat="1" applyFont="1" applyFill="1" applyBorder="1"/>
    <xf numFmtId="0" fontId="43" fillId="26" borderId="33" xfId="0" applyFont="1" applyFill="1" applyBorder="1" applyAlignment="1">
      <alignment horizontal="left" vertical="center"/>
    </xf>
    <xf numFmtId="0" fontId="43" fillId="26" borderId="14" xfId="0" applyFont="1" applyFill="1" applyBorder="1" applyAlignment="1">
      <alignment horizontal="right"/>
    </xf>
    <xf numFmtId="164" fontId="43" fillId="26" borderId="0" xfId="0" applyNumberFormat="1" applyFont="1" applyFill="1" applyAlignment="1"/>
    <xf numFmtId="164" fontId="43" fillId="26" borderId="0" xfId="0" applyNumberFormat="1" applyFont="1" applyFill="1"/>
    <xf numFmtId="3" fontId="43" fillId="26" borderId="46" xfId="0" applyNumberFormat="1" applyFont="1" applyFill="1" applyBorder="1"/>
    <xf numFmtId="0" fontId="49" fillId="26" borderId="51" xfId="0" applyFont="1" applyFill="1" applyBorder="1" applyAlignment="1">
      <alignment horizontal="center"/>
    </xf>
    <xf numFmtId="0" fontId="43" fillId="26" borderId="18" xfId="0" applyFont="1" applyFill="1" applyBorder="1" applyAlignment="1">
      <alignment horizontal="center"/>
    </xf>
    <xf numFmtId="0" fontId="49" fillId="26" borderId="34" xfId="0" applyFont="1" applyFill="1" applyBorder="1"/>
    <xf numFmtId="0" fontId="43" fillId="27" borderId="27" xfId="0" applyFont="1" applyFill="1" applyBorder="1" applyAlignment="1">
      <alignment horizontal="center"/>
    </xf>
    <xf numFmtId="165" fontId="43" fillId="0" borderId="30" xfId="0" applyNumberFormat="1" applyFont="1" applyBorder="1" applyAlignment="1">
      <alignment horizontal="right"/>
    </xf>
    <xf numFmtId="165" fontId="43" fillId="27" borderId="27" xfId="0" applyNumberFormat="1" applyFont="1" applyFill="1" applyBorder="1" applyAlignment="1">
      <alignment horizontal="right"/>
    </xf>
    <xf numFmtId="3" fontId="43" fillId="0" borderId="30" xfId="0" applyNumberFormat="1" applyFont="1" applyBorder="1" applyAlignment="1">
      <alignment horizontal="right"/>
    </xf>
    <xf numFmtId="1" fontId="43" fillId="0" borderId="30" xfId="0" applyNumberFormat="1" applyFont="1" applyBorder="1" applyAlignment="1">
      <alignment horizontal="right"/>
    </xf>
    <xf numFmtId="2" fontId="43" fillId="0" borderId="30" xfId="0" applyNumberFormat="1" applyFont="1" applyBorder="1" applyAlignment="1">
      <alignment horizontal="right"/>
    </xf>
    <xf numFmtId="165" fontId="43" fillId="0" borderId="38" xfId="0" applyNumberFormat="1" applyFont="1" applyBorder="1" applyAlignment="1">
      <alignment horizontal="right"/>
    </xf>
    <xf numFmtId="165" fontId="43" fillId="28" borderId="0" xfId="0" applyNumberFormat="1" applyFont="1" applyFill="1" applyBorder="1"/>
    <xf numFmtId="165" fontId="43" fillId="28" borderId="30" xfId="0" applyNumberFormat="1" applyFont="1" applyFill="1" applyBorder="1"/>
    <xf numFmtId="165" fontId="43" fillId="28" borderId="31" xfId="0" applyNumberFormat="1" applyFont="1" applyFill="1" applyBorder="1"/>
    <xf numFmtId="165" fontId="43" fillId="28" borderId="16" xfId="0" applyNumberFormat="1" applyFont="1" applyFill="1" applyBorder="1"/>
    <xf numFmtId="165" fontId="43" fillId="0" borderId="17" xfId="0" applyNumberFormat="1" applyFont="1" applyFill="1" applyBorder="1" applyAlignment="1">
      <alignment horizontal="center"/>
    </xf>
    <xf numFmtId="165" fontId="43" fillId="26" borderId="0" xfId="0" applyNumberFormat="1" applyFont="1" applyFill="1" applyAlignment="1">
      <alignment horizontal="right"/>
    </xf>
    <xf numFmtId="166" fontId="43" fillId="26" borderId="0" xfId="0" applyNumberFormat="1" applyFont="1" applyFill="1" applyAlignment="1">
      <alignment horizontal="right"/>
    </xf>
    <xf numFmtId="0" fontId="43" fillId="28" borderId="0" xfId="0" applyFont="1" applyFill="1"/>
    <xf numFmtId="165" fontId="43" fillId="0" borderId="13" xfId="0" applyNumberFormat="1" applyFont="1" applyFill="1" applyBorder="1" applyAlignment="1">
      <alignment horizontal="center"/>
    </xf>
    <xf numFmtId="0" fontId="43" fillId="26" borderId="0" xfId="0" applyFont="1" applyFill="1" applyBorder="1" applyAlignment="1">
      <alignment horizontal="center" vertical="center"/>
    </xf>
    <xf numFmtId="0" fontId="43" fillId="26" borderId="39" xfId="0" applyFont="1" applyFill="1" applyBorder="1" applyAlignment="1">
      <alignment horizontal="center"/>
    </xf>
    <xf numFmtId="3" fontId="43" fillId="0" borderId="0" xfId="0" applyNumberFormat="1" applyFont="1" applyFill="1" applyBorder="1"/>
    <xf numFmtId="3" fontId="43" fillId="0" borderId="30" xfId="0" applyNumberFormat="1" applyFont="1" applyFill="1" applyBorder="1"/>
    <xf numFmtId="3" fontId="43" fillId="0" borderId="31" xfId="0" applyNumberFormat="1" applyFont="1" applyFill="1" applyBorder="1"/>
    <xf numFmtId="3" fontId="43" fillId="0" borderId="16" xfId="0" applyNumberFormat="1" applyFont="1" applyFill="1" applyBorder="1"/>
    <xf numFmtId="3" fontId="43" fillId="0" borderId="64" xfId="0" applyNumberFormat="1" applyFont="1" applyFill="1" applyBorder="1"/>
    <xf numFmtId="3" fontId="43" fillId="0" borderId="65" xfId="0" applyNumberFormat="1" applyFont="1" applyFill="1" applyBorder="1"/>
    <xf numFmtId="3" fontId="43" fillId="0" borderId="66" xfId="0" applyNumberFormat="1" applyFont="1" applyFill="1" applyBorder="1"/>
    <xf numFmtId="3" fontId="43" fillId="0" borderId="0" xfId="0" applyNumberFormat="1" applyFont="1" applyFill="1"/>
    <xf numFmtId="3" fontId="43" fillId="0" borderId="68" xfId="0" applyNumberFormat="1" applyFont="1" applyFill="1" applyBorder="1"/>
    <xf numFmtId="3" fontId="43" fillId="0" borderId="69" xfId="0" applyNumberFormat="1" applyFont="1" applyFill="1" applyBorder="1"/>
    <xf numFmtId="3" fontId="43" fillId="0" borderId="70" xfId="0" applyNumberFormat="1" applyFont="1" applyFill="1" applyBorder="1"/>
    <xf numFmtId="3" fontId="43" fillId="0" borderId="71" xfId="0" applyNumberFormat="1" applyFont="1" applyFill="1" applyBorder="1"/>
    <xf numFmtId="3" fontId="43" fillId="0" borderId="72" xfId="0" applyNumberFormat="1" applyFont="1" applyFill="1" applyBorder="1"/>
    <xf numFmtId="165" fontId="43" fillId="0" borderId="18" xfId="0" applyNumberFormat="1" applyFont="1" applyFill="1" applyBorder="1"/>
    <xf numFmtId="165" fontId="43" fillId="0" borderId="0" xfId="0" applyNumberFormat="1" applyFont="1" applyFill="1" applyBorder="1"/>
    <xf numFmtId="165" fontId="43" fillId="0" borderId="30" xfId="0" applyNumberFormat="1" applyFont="1" applyFill="1" applyBorder="1"/>
    <xf numFmtId="165" fontId="43" fillId="0" borderId="31" xfId="0" applyNumberFormat="1" applyFont="1" applyFill="1" applyBorder="1"/>
    <xf numFmtId="165" fontId="43" fillId="0" borderId="16" xfId="0" applyNumberFormat="1" applyFont="1" applyFill="1" applyBorder="1"/>
    <xf numFmtId="165" fontId="43" fillId="0" borderId="62" xfId="0" applyNumberFormat="1" applyFont="1" applyFill="1" applyBorder="1"/>
    <xf numFmtId="165" fontId="43" fillId="0" borderId="65" xfId="0" applyNumberFormat="1" applyFont="1" applyFill="1" applyBorder="1"/>
    <xf numFmtId="165" fontId="43" fillId="0" borderId="66" xfId="0" applyNumberFormat="1" applyFont="1" applyFill="1" applyBorder="1"/>
    <xf numFmtId="165" fontId="43" fillId="0" borderId="0" xfId="0" applyNumberFormat="1" applyFont="1" applyFill="1"/>
    <xf numFmtId="165" fontId="43" fillId="0" borderId="64" xfId="0" applyNumberFormat="1" applyFont="1" applyFill="1" applyBorder="1"/>
    <xf numFmtId="165" fontId="43" fillId="0" borderId="68" xfId="0" applyNumberFormat="1" applyFont="1" applyFill="1" applyBorder="1"/>
    <xf numFmtId="165" fontId="43" fillId="0" borderId="69" xfId="0" applyNumberFormat="1" applyFont="1" applyFill="1" applyBorder="1"/>
    <xf numFmtId="165" fontId="43" fillId="0" borderId="70" xfId="0" applyNumberFormat="1" applyFont="1" applyFill="1" applyBorder="1"/>
    <xf numFmtId="165" fontId="43" fillId="0" borderId="71" xfId="0" applyNumberFormat="1" applyFont="1" applyFill="1" applyBorder="1"/>
    <xf numFmtId="165" fontId="43" fillId="0" borderId="72" xfId="0" applyNumberFormat="1" applyFont="1" applyFill="1" applyBorder="1"/>
    <xf numFmtId="0" fontId="43" fillId="26" borderId="45" xfId="0" applyFont="1" applyFill="1" applyBorder="1"/>
    <xf numFmtId="0" fontId="43" fillId="26" borderId="45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165" fontId="43" fillId="0" borderId="17" xfId="0" applyNumberFormat="1" applyFont="1" applyBorder="1" applyAlignment="1">
      <alignment horizontal="center"/>
    </xf>
    <xf numFmtId="165" fontId="43" fillId="0" borderId="18" xfId="0" applyNumberFormat="1" applyFont="1" applyBorder="1" applyAlignment="1">
      <alignment horizontal="center"/>
    </xf>
    <xf numFmtId="165" fontId="43" fillId="0" borderId="30" xfId="0" applyNumberFormat="1" applyFont="1" applyBorder="1" applyAlignment="1">
      <alignment horizontal="center"/>
    </xf>
    <xf numFmtId="165" fontId="43" fillId="0" borderId="16" xfId="0" applyNumberFormat="1" applyFont="1" applyBorder="1" applyAlignment="1">
      <alignment horizontal="center"/>
    </xf>
    <xf numFmtId="165" fontId="43" fillId="0" borderId="13" xfId="0" applyNumberFormat="1" applyFont="1" applyBorder="1" applyAlignment="1">
      <alignment horizontal="center"/>
    </xf>
    <xf numFmtId="165" fontId="43" fillId="0" borderId="14" xfId="0" applyNumberFormat="1" applyFont="1" applyBorder="1" applyAlignment="1">
      <alignment horizontal="center"/>
    </xf>
    <xf numFmtId="165" fontId="43" fillId="0" borderId="35" xfId="0" applyNumberFormat="1" applyFont="1" applyBorder="1" applyAlignment="1">
      <alignment horizontal="center"/>
    </xf>
    <xf numFmtId="165" fontId="43" fillId="0" borderId="36" xfId="0" applyNumberFormat="1" applyFont="1" applyBorder="1" applyAlignment="1">
      <alignment horizontal="center"/>
    </xf>
    <xf numFmtId="0" fontId="48" fillId="0" borderId="0" xfId="0" applyFont="1"/>
    <xf numFmtId="0" fontId="48" fillId="0" borderId="30" xfId="0" applyFont="1" applyBorder="1"/>
    <xf numFmtId="0" fontId="48" fillId="0" borderId="30" xfId="0" applyFont="1" applyBorder="1" applyAlignment="1">
      <alignment horizontal="right"/>
    </xf>
    <xf numFmtId="0" fontId="43" fillId="0" borderId="0" xfId="0" applyFont="1" applyAlignment="1">
      <alignment vertical="center"/>
    </xf>
    <xf numFmtId="0" fontId="56" fillId="26" borderId="0" xfId="0" applyFont="1" applyFill="1"/>
    <xf numFmtId="0" fontId="43" fillId="26" borderId="0" xfId="0" applyFont="1" applyFill="1" applyAlignment="1">
      <alignment horizontal="left" vertical="center"/>
    </xf>
    <xf numFmtId="0" fontId="45" fillId="26" borderId="0" xfId="0" applyFont="1" applyFill="1" applyAlignment="1">
      <alignment horizontal="left" vertical="center"/>
    </xf>
    <xf numFmtId="0" fontId="43" fillId="26" borderId="0" xfId="0" applyFont="1" applyFill="1" applyAlignment="1">
      <alignment horizontal="right"/>
    </xf>
    <xf numFmtId="0" fontId="43" fillId="0" borderId="63" xfId="0" applyFont="1" applyBorder="1"/>
    <xf numFmtId="0" fontId="52" fillId="26" borderId="0" xfId="0" applyFont="1" applyFill="1" applyAlignment="1">
      <alignment horizontal="left" vertical="center"/>
    </xf>
    <xf numFmtId="0" fontId="56" fillId="0" borderId="0" xfId="0" applyFont="1"/>
    <xf numFmtId="165" fontId="43" fillId="26" borderId="0" xfId="0" applyNumberFormat="1" applyFont="1" applyFill="1" applyAlignment="1">
      <alignment horizontal="center"/>
    </xf>
    <xf numFmtId="0" fontId="47" fillId="0" borderId="48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165" fontId="43" fillId="0" borderId="36" xfId="0" applyNumberFormat="1" applyFont="1" applyBorder="1" applyAlignment="1">
      <alignment horizontal="right"/>
    </xf>
    <xf numFmtId="165" fontId="43" fillId="0" borderId="34" xfId="0" applyNumberFormat="1" applyFont="1" applyBorder="1" applyAlignment="1">
      <alignment horizontal="right"/>
    </xf>
    <xf numFmtId="165" fontId="43" fillId="0" borderId="35" xfId="0" applyNumberFormat="1" applyFont="1" applyBorder="1" applyAlignment="1">
      <alignment horizontal="right"/>
    </xf>
    <xf numFmtId="165" fontId="43" fillId="0" borderId="14" xfId="0" applyNumberFormat="1" applyFont="1" applyBorder="1" applyAlignment="1">
      <alignment horizontal="right"/>
    </xf>
    <xf numFmtId="165" fontId="43" fillId="0" borderId="0" xfId="0" applyNumberFormat="1" applyFont="1" applyAlignment="1">
      <alignment horizontal="right"/>
    </xf>
    <xf numFmtId="165" fontId="48" fillId="0" borderId="0" xfId="0" applyNumberFormat="1" applyFont="1" applyAlignment="1">
      <alignment horizontal="right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1" fontId="43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3" fontId="43" fillId="26" borderId="0" xfId="0" applyNumberFormat="1" applyFont="1" applyFill="1" applyAlignment="1">
      <alignment horizontal="right"/>
    </xf>
    <xf numFmtId="165" fontId="43" fillId="26" borderId="15" xfId="0" applyNumberFormat="1" applyFont="1" applyFill="1" applyBorder="1"/>
    <xf numFmtId="17" fontId="43" fillId="26" borderId="15" xfId="0" applyNumberFormat="1" applyFont="1" applyFill="1" applyBorder="1"/>
    <xf numFmtId="1" fontId="43" fillId="28" borderId="31" xfId="0" applyNumberFormat="1" applyFont="1" applyFill="1" applyBorder="1"/>
    <xf numFmtId="1" fontId="43" fillId="28" borderId="0" xfId="0" applyNumberFormat="1" applyFont="1" applyFill="1"/>
    <xf numFmtId="1" fontId="43" fillId="28" borderId="30" xfId="0" applyNumberFormat="1" applyFont="1" applyFill="1" applyBorder="1"/>
    <xf numFmtId="1" fontId="43" fillId="28" borderId="0" xfId="0" applyNumberFormat="1" applyFont="1" applyFill="1" applyBorder="1"/>
    <xf numFmtId="1" fontId="43" fillId="28" borderId="16" xfId="0" applyNumberFormat="1" applyFont="1" applyFill="1" applyBorder="1"/>
    <xf numFmtId="165" fontId="43" fillId="28" borderId="0" xfId="0" applyNumberFormat="1" applyFont="1" applyFill="1"/>
    <xf numFmtId="166" fontId="43" fillId="0" borderId="34" xfId="0" applyNumberFormat="1" applyFont="1" applyBorder="1"/>
    <xf numFmtId="17" fontId="43" fillId="26" borderId="50" xfId="0" applyNumberFormat="1" applyFont="1" applyFill="1" applyBorder="1"/>
    <xf numFmtId="0" fontId="44" fillId="0" borderId="15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52" xfId="0" applyFont="1" applyBorder="1" applyAlignment="1">
      <alignment horizontal="left" vertical="center"/>
    </xf>
    <xf numFmtId="0" fontId="44" fillId="0" borderId="23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51" fillId="27" borderId="53" xfId="0" applyFont="1" applyFill="1" applyBorder="1" applyAlignment="1">
      <alignment horizontal="left" vertical="center"/>
    </xf>
    <xf numFmtId="0" fontId="51" fillId="27" borderId="54" xfId="0" applyFont="1" applyFill="1" applyBorder="1" applyAlignment="1">
      <alignment horizontal="left" vertical="center"/>
    </xf>
    <xf numFmtId="0" fontId="51" fillId="27" borderId="55" xfId="0" applyFont="1" applyFill="1" applyBorder="1" applyAlignment="1">
      <alignment horizontal="left" vertical="center"/>
    </xf>
    <xf numFmtId="0" fontId="47" fillId="0" borderId="4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 wrapText="1"/>
    </xf>
    <xf numFmtId="0" fontId="47" fillId="0" borderId="57" xfId="0" applyFont="1" applyBorder="1" applyAlignment="1">
      <alignment horizontal="center" vertical="center" wrapText="1"/>
    </xf>
    <xf numFmtId="0" fontId="43" fillId="26" borderId="45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3" fillId="26" borderId="0" xfId="0" applyFont="1" applyFill="1" applyBorder="1" applyAlignment="1">
      <alignment horizontal="center" vertical="center"/>
    </xf>
    <xf numFmtId="0" fontId="43" fillId="26" borderId="23" xfId="0" applyFont="1" applyFill="1" applyBorder="1" applyAlignment="1">
      <alignment horizontal="center" vertical="center"/>
    </xf>
    <xf numFmtId="0" fontId="43" fillId="26" borderId="38" xfId="0" applyFont="1" applyFill="1" applyBorder="1" applyAlignment="1">
      <alignment horizontal="center" vertical="center"/>
    </xf>
    <xf numFmtId="0" fontId="43" fillId="26" borderId="44" xfId="0" applyFont="1" applyFill="1" applyBorder="1" applyAlignment="1">
      <alignment horizontal="center" vertical="center"/>
    </xf>
    <xf numFmtId="0" fontId="43" fillId="26" borderId="60" xfId="0" applyFont="1" applyFill="1" applyBorder="1" applyAlignment="1">
      <alignment horizontal="center" vertical="center"/>
    </xf>
    <xf numFmtId="0" fontId="44" fillId="26" borderId="37" xfId="0" applyFont="1" applyFill="1" applyBorder="1" applyAlignment="1">
      <alignment horizontal="left" vertical="center"/>
    </xf>
    <xf numFmtId="0" fontId="44" fillId="26" borderId="32" xfId="0" applyFont="1" applyFill="1" applyBorder="1" applyAlignment="1">
      <alignment horizontal="left" vertical="center"/>
    </xf>
    <xf numFmtId="0" fontId="44" fillId="26" borderId="61" xfId="0" applyFont="1" applyFill="1" applyBorder="1" applyAlignment="1">
      <alignment horizontal="left" vertical="center"/>
    </xf>
    <xf numFmtId="0" fontId="44" fillId="26" borderId="52" xfId="0" applyFont="1" applyFill="1" applyBorder="1" applyAlignment="1">
      <alignment horizontal="left" vertical="center"/>
    </xf>
    <xf numFmtId="0" fontId="44" fillId="26" borderId="23" xfId="0" applyFont="1" applyFill="1" applyBorder="1" applyAlignment="1">
      <alignment horizontal="left" vertical="center"/>
    </xf>
    <xf numFmtId="0" fontId="44" fillId="26" borderId="22" xfId="0" applyFont="1" applyFill="1" applyBorder="1" applyAlignment="1">
      <alignment horizontal="left" vertical="center"/>
    </xf>
    <xf numFmtId="0" fontId="49" fillId="26" borderId="51" xfId="0" applyFont="1" applyFill="1" applyBorder="1" applyAlignment="1">
      <alignment horizontal="center" vertical="center"/>
    </xf>
    <xf numFmtId="0" fontId="49" fillId="26" borderId="42" xfId="0" applyFont="1" applyFill="1" applyBorder="1" applyAlignment="1">
      <alignment horizontal="center" vertical="center"/>
    </xf>
    <xf numFmtId="0" fontId="44" fillId="26" borderId="59" xfId="0" applyFont="1" applyFill="1" applyBorder="1" applyAlignment="1">
      <alignment horizontal="left" vertical="center"/>
    </xf>
    <xf numFmtId="0" fontId="44" fillId="26" borderId="60" xfId="0" applyFont="1" applyFill="1" applyBorder="1" applyAlignment="1">
      <alignment horizontal="left" vertical="center"/>
    </xf>
    <xf numFmtId="0" fontId="44" fillId="26" borderId="45" xfId="0" applyFont="1" applyFill="1" applyBorder="1" applyAlignment="1">
      <alignment horizontal="left" vertical="center"/>
    </xf>
    <xf numFmtId="0" fontId="49" fillId="26" borderId="41" xfId="0" applyFont="1" applyFill="1" applyBorder="1" applyAlignment="1">
      <alignment horizontal="center" vertical="center"/>
    </xf>
    <xf numFmtId="0" fontId="43" fillId="26" borderId="58" xfId="0" applyFont="1" applyFill="1" applyBorder="1" applyAlignment="1">
      <alignment horizontal="center"/>
    </xf>
    <xf numFmtId="0" fontId="43" fillId="26" borderId="20" xfId="0" applyFont="1" applyFill="1" applyBorder="1" applyAlignment="1">
      <alignment horizontal="center"/>
    </xf>
    <xf numFmtId="0" fontId="43" fillId="26" borderId="40" xfId="0" applyFont="1" applyFill="1" applyBorder="1" applyAlignment="1">
      <alignment horizontal="center"/>
    </xf>
    <xf numFmtId="0" fontId="43" fillId="26" borderId="39" xfId="0" applyFont="1" applyFill="1" applyBorder="1" applyAlignment="1">
      <alignment horizontal="center"/>
    </xf>
    <xf numFmtId="0" fontId="43" fillId="26" borderId="49" xfId="0" applyFont="1" applyFill="1" applyBorder="1" applyAlignment="1">
      <alignment horizontal="center" vertical="center"/>
    </xf>
    <xf numFmtId="0" fontId="43" fillId="26" borderId="50" xfId="0" applyFont="1" applyFill="1" applyBorder="1" applyAlignment="1">
      <alignment horizontal="center" vertical="center"/>
    </xf>
    <xf numFmtId="0" fontId="49" fillId="26" borderId="37" xfId="0" applyFont="1" applyFill="1" applyBorder="1" applyAlignment="1">
      <alignment horizontal="left" vertical="center" wrapText="1"/>
    </xf>
    <xf numFmtId="0" fontId="49" fillId="26" borderId="38" xfId="0" applyFont="1" applyFill="1" applyBorder="1" applyAlignment="1">
      <alignment horizontal="left" vertical="center" wrapText="1"/>
    </xf>
    <xf numFmtId="0" fontId="49" fillId="26" borderId="33" xfId="0" applyFont="1" applyFill="1" applyBorder="1" applyAlignment="1">
      <alignment horizontal="left" vertical="center" wrapText="1"/>
    </xf>
    <xf numFmtId="0" fontId="49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9C89-D11D-4174-ADC5-9528FBBA8E16}">
  <sheetPr>
    <tabColor rgb="FFFF0000"/>
    <pageSetUpPr fitToPage="1"/>
  </sheetPr>
  <dimension ref="B1:X80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O55" sqref="O55"/>
    </sheetView>
  </sheetViews>
  <sheetFormatPr defaultColWidth="9.140625" defaultRowHeight="14.25" outlineLevelRow="1" x14ac:dyDescent="0.2"/>
  <cols>
    <col min="1" max="4" width="3.140625" style="11" customWidth="1"/>
    <col min="5" max="5" width="37" style="11" customWidth="1"/>
    <col min="6" max="6" width="40.85546875" style="11" customWidth="1"/>
    <col min="7" max="7" width="10.85546875" style="11" customWidth="1"/>
    <col min="8" max="10" width="11" style="11" customWidth="1"/>
    <col min="11" max="13" width="10.42578125" style="11" customWidth="1"/>
    <col min="14" max="14" width="5.140625" style="11" customWidth="1"/>
    <col min="15" max="16384" width="9.140625" style="11"/>
  </cols>
  <sheetData>
    <row r="1" spans="2:21" ht="22.5" customHeight="1" thickBot="1" x14ac:dyDescent="0.35">
      <c r="B1" s="10"/>
    </row>
    <row r="2" spans="2:21" ht="30" customHeight="1" thickBot="1" x14ac:dyDescent="0.25">
      <c r="B2" s="286" t="str">
        <f>""&amp;H3&amp;" for key macroeconomic indicators"</f>
        <v>Summer medium-term forecast (MTF-2024Q2) for key macroeconomic indicators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8"/>
    </row>
    <row r="3" spans="2:21" ht="30" customHeight="1" x14ac:dyDescent="0.2">
      <c r="B3" s="278" t="s">
        <v>18</v>
      </c>
      <c r="C3" s="279"/>
      <c r="D3" s="279"/>
      <c r="E3" s="280"/>
      <c r="F3" s="284" t="s">
        <v>19</v>
      </c>
      <c r="G3" s="255" t="s">
        <v>20</v>
      </c>
      <c r="H3" s="291" t="s">
        <v>214</v>
      </c>
      <c r="I3" s="289"/>
      <c r="J3" s="292"/>
      <c r="K3" s="289" t="s">
        <v>215</v>
      </c>
      <c r="L3" s="289"/>
      <c r="M3" s="290"/>
    </row>
    <row r="4" spans="2:21" x14ac:dyDescent="0.2">
      <c r="B4" s="281"/>
      <c r="C4" s="282"/>
      <c r="D4" s="282"/>
      <c r="E4" s="283"/>
      <c r="F4" s="285"/>
      <c r="G4" s="12">
        <v>2023</v>
      </c>
      <c r="H4" s="13">
        <v>2024</v>
      </c>
      <c r="I4" s="13">
        <v>2025</v>
      </c>
      <c r="J4" s="14">
        <v>2026</v>
      </c>
      <c r="K4" s="12">
        <v>2024</v>
      </c>
      <c r="L4" s="12">
        <v>2025</v>
      </c>
      <c r="M4" s="15">
        <v>2026</v>
      </c>
    </row>
    <row r="5" spans="2:21" ht="15" thickBot="1" x14ac:dyDescent="0.25">
      <c r="B5" s="16" t="s">
        <v>77</v>
      </c>
      <c r="C5" s="17"/>
      <c r="D5" s="17"/>
      <c r="E5" s="18"/>
      <c r="F5" s="19"/>
      <c r="G5" s="20"/>
      <c r="H5" s="21"/>
      <c r="I5" s="21"/>
      <c r="J5" s="186"/>
      <c r="K5" s="21"/>
      <c r="L5" s="21"/>
      <c r="M5" s="22"/>
    </row>
    <row r="6" spans="2:21" ht="15" x14ac:dyDescent="0.25">
      <c r="B6" s="23"/>
      <c r="C6" s="11" t="s">
        <v>21</v>
      </c>
      <c r="E6" s="24"/>
      <c r="F6" s="25" t="s">
        <v>22</v>
      </c>
      <c r="G6" s="26">
        <v>10.983606557377044</v>
      </c>
      <c r="H6" s="198">
        <v>2.7534483200878412</v>
      </c>
      <c r="I6" s="198">
        <v>3.5458549076991375</v>
      </c>
      <c r="J6" s="143">
        <v>3.4293528747675737</v>
      </c>
      <c r="K6" s="198">
        <v>0</v>
      </c>
      <c r="L6" s="198">
        <v>-0.2</v>
      </c>
      <c r="M6" s="29">
        <v>-0.3</v>
      </c>
      <c r="O6"/>
      <c r="P6"/>
      <c r="Q6"/>
      <c r="R6"/>
      <c r="S6"/>
      <c r="T6"/>
      <c r="U6"/>
    </row>
    <row r="7" spans="2:21" ht="15" x14ac:dyDescent="0.25">
      <c r="B7" s="23"/>
      <c r="C7" s="11" t="s">
        <v>23</v>
      </c>
      <c r="E7" s="24"/>
      <c r="F7" s="25" t="s">
        <v>22</v>
      </c>
      <c r="G7" s="26">
        <v>10.513581334114903</v>
      </c>
      <c r="H7" s="198">
        <v>2.6021138339629175</v>
      </c>
      <c r="I7" s="198">
        <v>3.5281837681597352</v>
      </c>
      <c r="J7" s="143">
        <v>3.3672226436170405</v>
      </c>
      <c r="K7" s="198">
        <v>-0.2</v>
      </c>
      <c r="L7" s="198">
        <v>-0.2</v>
      </c>
      <c r="M7" s="29">
        <v>-0.2</v>
      </c>
      <c r="O7"/>
      <c r="P7"/>
      <c r="Q7"/>
      <c r="R7"/>
      <c r="S7"/>
      <c r="T7"/>
      <c r="U7"/>
    </row>
    <row r="8" spans="2:21" x14ac:dyDescent="0.2">
      <c r="B8" s="23"/>
      <c r="C8" s="11" t="s">
        <v>24</v>
      </c>
      <c r="E8" s="24"/>
      <c r="F8" s="25" t="s">
        <v>22</v>
      </c>
      <c r="G8" s="31">
        <v>10.131860992370861</v>
      </c>
      <c r="H8" s="261">
        <v>4.4837457523714193</v>
      </c>
      <c r="I8" s="261">
        <v>2.5248564491078724</v>
      </c>
      <c r="J8" s="187">
        <v>2.6927546341124469</v>
      </c>
      <c r="K8" s="198">
        <v>-0.59999999999999964</v>
      </c>
      <c r="L8" s="198">
        <v>-0.10000000000000009</v>
      </c>
      <c r="M8" s="29">
        <v>0</v>
      </c>
    </row>
    <row r="9" spans="2:21" ht="3.75" customHeight="1" x14ac:dyDescent="0.2">
      <c r="B9" s="23"/>
      <c r="E9" s="24"/>
      <c r="F9" s="25"/>
      <c r="G9" s="31"/>
      <c r="H9" s="261"/>
      <c r="I9" s="261"/>
      <c r="J9" s="187"/>
      <c r="K9" s="261"/>
      <c r="L9" s="261"/>
      <c r="M9" s="32"/>
    </row>
    <row r="10" spans="2:21" ht="15" thickBot="1" x14ac:dyDescent="0.25">
      <c r="B10" s="16" t="s">
        <v>78</v>
      </c>
      <c r="C10" s="17"/>
      <c r="D10" s="17"/>
      <c r="E10" s="18"/>
      <c r="F10" s="19"/>
      <c r="G10" s="33"/>
      <c r="H10" s="34"/>
      <c r="I10" s="34"/>
      <c r="J10" s="188"/>
      <c r="K10" s="34"/>
      <c r="L10" s="34"/>
      <c r="M10" s="35"/>
    </row>
    <row r="11" spans="2:21" x14ac:dyDescent="0.2">
      <c r="B11" s="23"/>
      <c r="C11" s="11" t="s">
        <v>25</v>
      </c>
      <c r="E11" s="24"/>
      <c r="F11" s="25" t="s">
        <v>26</v>
      </c>
      <c r="G11" s="31">
        <v>1.5964549711513882</v>
      </c>
      <c r="H11" s="261">
        <v>2.7894318313255013</v>
      </c>
      <c r="I11" s="261">
        <v>3.1748199977969591</v>
      </c>
      <c r="J11" s="187">
        <v>2.1470183037112918</v>
      </c>
      <c r="K11" s="198">
        <v>0.5</v>
      </c>
      <c r="L11" s="198">
        <v>0</v>
      </c>
      <c r="M11" s="29">
        <v>0.10000000000000009</v>
      </c>
    </row>
    <row r="12" spans="2:21" x14ac:dyDescent="0.2">
      <c r="B12" s="23"/>
      <c r="D12" s="11" t="s">
        <v>27</v>
      </c>
      <c r="E12" s="24"/>
      <c r="F12" s="25" t="s">
        <v>26</v>
      </c>
      <c r="G12" s="31">
        <v>-3.017161005066896</v>
      </c>
      <c r="H12" s="261">
        <v>1.2802708058969046</v>
      </c>
      <c r="I12" s="261">
        <v>2.1390354785530121</v>
      </c>
      <c r="J12" s="187">
        <v>1.6783041712400006</v>
      </c>
      <c r="K12" s="198">
        <v>0.70000000000000007</v>
      </c>
      <c r="L12" s="198">
        <v>0.10000000000000009</v>
      </c>
      <c r="M12" s="29">
        <v>9.9999999999999867E-2</v>
      </c>
    </row>
    <row r="13" spans="2:21" x14ac:dyDescent="0.2">
      <c r="B13" s="23"/>
      <c r="D13" s="11" t="s">
        <v>28</v>
      </c>
      <c r="E13" s="24"/>
      <c r="F13" s="25" t="s">
        <v>26</v>
      </c>
      <c r="G13" s="31">
        <v>-0.64471847632734125</v>
      </c>
      <c r="H13" s="261">
        <v>2.1678184242789484</v>
      </c>
      <c r="I13" s="261">
        <v>3.2870800511322784</v>
      </c>
      <c r="J13" s="187">
        <v>2.2818661394207567</v>
      </c>
      <c r="K13" s="198">
        <v>2.1</v>
      </c>
      <c r="L13" s="198">
        <v>0.19999999999999973</v>
      </c>
      <c r="M13" s="29">
        <v>9.9999999999999645E-2</v>
      </c>
    </row>
    <row r="14" spans="2:21" x14ac:dyDescent="0.2">
      <c r="B14" s="23"/>
      <c r="D14" s="11" t="s">
        <v>29</v>
      </c>
      <c r="E14" s="24"/>
      <c r="F14" s="25" t="s">
        <v>26</v>
      </c>
      <c r="G14" s="31">
        <v>10.592785952090594</v>
      </c>
      <c r="H14" s="261">
        <v>-0.3853885881102741</v>
      </c>
      <c r="I14" s="261">
        <v>6.3591701674454981</v>
      </c>
      <c r="J14" s="187">
        <v>1.0487993753011722</v>
      </c>
      <c r="K14" s="198">
        <v>-1.3</v>
      </c>
      <c r="L14" s="198">
        <v>0.40000000000000036</v>
      </c>
      <c r="M14" s="29">
        <v>0</v>
      </c>
    </row>
    <row r="15" spans="2:21" x14ac:dyDescent="0.2">
      <c r="B15" s="23"/>
      <c r="D15" s="11" t="s">
        <v>30</v>
      </c>
      <c r="E15" s="24"/>
      <c r="F15" s="25" t="s">
        <v>26</v>
      </c>
      <c r="G15" s="31">
        <v>-0.9557835935896577</v>
      </c>
      <c r="H15" s="261">
        <v>3.6204100674764419</v>
      </c>
      <c r="I15" s="261">
        <v>4.5606500957007086</v>
      </c>
      <c r="J15" s="187">
        <v>3.5400388661784348</v>
      </c>
      <c r="K15" s="198">
        <v>-0.60000000000000009</v>
      </c>
      <c r="L15" s="198">
        <v>0.39999999999999947</v>
      </c>
      <c r="M15" s="29">
        <v>0.10000000000000009</v>
      </c>
    </row>
    <row r="16" spans="2:21" x14ac:dyDescent="0.2">
      <c r="B16" s="23"/>
      <c r="D16" s="11" t="s">
        <v>31</v>
      </c>
      <c r="E16" s="24"/>
      <c r="F16" s="25" t="s">
        <v>26</v>
      </c>
      <c r="G16" s="31">
        <v>-6.8984796460729711</v>
      </c>
      <c r="H16" s="261">
        <v>4.2150854326323213</v>
      </c>
      <c r="I16" s="261">
        <v>4.7848238673023076</v>
      </c>
      <c r="J16" s="187">
        <v>3.1170225082397138</v>
      </c>
      <c r="K16" s="198">
        <v>-0.89999999999999947</v>
      </c>
      <c r="L16" s="198">
        <v>0.5</v>
      </c>
      <c r="M16" s="29">
        <v>0.10000000000000009</v>
      </c>
    </row>
    <row r="17" spans="2:24" x14ac:dyDescent="0.2">
      <c r="B17" s="23"/>
      <c r="D17" s="11" t="s">
        <v>32</v>
      </c>
      <c r="E17" s="24"/>
      <c r="F17" s="25" t="s">
        <v>33</v>
      </c>
      <c r="G17" s="36">
        <v>6850.6271611305492</v>
      </c>
      <c r="H17" s="266">
        <v>6608.0403166196775</v>
      </c>
      <c r="I17" s="266">
        <v>6716.6708492180369</v>
      </c>
      <c r="J17" s="189">
        <v>7335.5449667255634</v>
      </c>
      <c r="K17" s="199">
        <v>366.5</v>
      </c>
      <c r="L17" s="199">
        <v>278.30000000000018</v>
      </c>
      <c r="M17" s="100">
        <v>329.80000000000018</v>
      </c>
    </row>
    <row r="18" spans="2:24" x14ac:dyDescent="0.2">
      <c r="B18" s="23"/>
      <c r="C18" s="11" t="s">
        <v>34</v>
      </c>
      <c r="E18" s="24"/>
      <c r="F18" s="25" t="s">
        <v>35</v>
      </c>
      <c r="G18" s="31">
        <v>0.1103698775</v>
      </c>
      <c r="H18" s="261">
        <v>-8.7105418879052099E-2</v>
      </c>
      <c r="I18" s="261">
        <v>0.41749416626767899</v>
      </c>
      <c r="J18" s="187">
        <v>0.41173182669732578</v>
      </c>
      <c r="K18" s="199">
        <v>0.30000000000000004</v>
      </c>
      <c r="L18" s="199">
        <v>0.2</v>
      </c>
      <c r="M18" s="100">
        <v>0.2</v>
      </c>
    </row>
    <row r="19" spans="2:24" x14ac:dyDescent="0.2">
      <c r="B19" s="23"/>
      <c r="C19" s="11" t="s">
        <v>25</v>
      </c>
      <c r="E19" s="24"/>
      <c r="F19" s="25" t="s">
        <v>36</v>
      </c>
      <c r="G19" s="36">
        <v>122812.79500000004</v>
      </c>
      <c r="H19" s="266">
        <v>131898.79090506805</v>
      </c>
      <c r="I19" s="266">
        <v>139522.32482983251</v>
      </c>
      <c r="J19" s="189">
        <v>146355.5518951733</v>
      </c>
      <c r="K19" s="199">
        <v>661.09999999997672</v>
      </c>
      <c r="L19" s="199">
        <v>665.5</v>
      </c>
      <c r="M19" s="100">
        <v>859.30000000001746</v>
      </c>
    </row>
    <row r="20" spans="2:24" ht="3.75" customHeight="1" x14ac:dyDescent="0.2">
      <c r="B20" s="23"/>
      <c r="E20" s="24"/>
      <c r="F20" s="25"/>
      <c r="G20" s="37"/>
      <c r="H20" s="264"/>
      <c r="I20" s="264"/>
      <c r="J20" s="25"/>
      <c r="K20" s="261"/>
      <c r="L20" s="261"/>
      <c r="M20" s="32"/>
    </row>
    <row r="21" spans="2:24" ht="15" thickBot="1" x14ac:dyDescent="0.25">
      <c r="B21" s="16" t="s">
        <v>79</v>
      </c>
      <c r="C21" s="17"/>
      <c r="D21" s="17"/>
      <c r="E21" s="18"/>
      <c r="F21" s="19"/>
      <c r="G21" s="38"/>
      <c r="H21" s="39"/>
      <c r="I21" s="39"/>
      <c r="J21" s="19"/>
      <c r="K21" s="34"/>
      <c r="L21" s="34"/>
      <c r="M21" s="35"/>
    </row>
    <row r="22" spans="2:24" x14ac:dyDescent="0.2">
      <c r="B22" s="23"/>
      <c r="C22" s="11" t="s">
        <v>37</v>
      </c>
      <c r="E22" s="24"/>
      <c r="F22" s="25" t="s">
        <v>38</v>
      </c>
      <c r="G22" s="36">
        <v>2434.058</v>
      </c>
      <c r="H22" s="266">
        <v>2433.9642280405592</v>
      </c>
      <c r="I22" s="266">
        <v>2448.9467260727247</v>
      </c>
      <c r="J22" s="189">
        <v>2453.2499167521319</v>
      </c>
      <c r="K22" s="261">
        <v>-7.0999999999999091</v>
      </c>
      <c r="L22" s="261">
        <v>-1.2999999999997272</v>
      </c>
      <c r="M22" s="32">
        <v>2.6999999999998181</v>
      </c>
    </row>
    <row r="23" spans="2:24" x14ac:dyDescent="0.2">
      <c r="B23" s="23"/>
      <c r="C23" s="11" t="s">
        <v>39</v>
      </c>
      <c r="E23" s="24"/>
      <c r="F23" s="25" t="s">
        <v>40</v>
      </c>
      <c r="G23" s="31">
        <v>0.27854028575819711</v>
      </c>
      <c r="H23" s="261">
        <v>-3.8524948641480705E-3</v>
      </c>
      <c r="I23" s="261">
        <v>0.61555949999426218</v>
      </c>
      <c r="J23" s="187">
        <v>0.17571597755039647</v>
      </c>
      <c r="K23" s="261">
        <v>-0.3</v>
      </c>
      <c r="L23" s="261">
        <v>0.19999999999999996</v>
      </c>
      <c r="M23" s="32">
        <v>0.2</v>
      </c>
    </row>
    <row r="24" spans="2:24" ht="18" x14ac:dyDescent="0.25">
      <c r="B24" s="23"/>
      <c r="C24" s="11" t="s">
        <v>41</v>
      </c>
      <c r="E24" s="24"/>
      <c r="F24" s="25" t="s">
        <v>42</v>
      </c>
      <c r="G24" s="40">
        <v>161.89875000000004</v>
      </c>
      <c r="H24" s="265">
        <v>152.53631983854225</v>
      </c>
      <c r="I24" s="265">
        <v>144.69376461031385</v>
      </c>
      <c r="J24" s="190">
        <v>143.39621878525483</v>
      </c>
      <c r="K24" s="261">
        <v>9.9999999999994316E-2</v>
      </c>
      <c r="L24" s="261">
        <v>-0.70000000000001705</v>
      </c>
      <c r="M24" s="32">
        <v>-1.6999999999999886</v>
      </c>
    </row>
    <row r="25" spans="2:24" x14ac:dyDescent="0.2">
      <c r="B25" s="23"/>
      <c r="C25" s="11" t="s">
        <v>43</v>
      </c>
      <c r="E25" s="24"/>
      <c r="F25" s="25" t="s">
        <v>14</v>
      </c>
      <c r="G25" s="31">
        <v>5.8408516463158202</v>
      </c>
      <c r="H25" s="261">
        <v>5.4973951527115403</v>
      </c>
      <c r="I25" s="261">
        <v>5.2331097574161678</v>
      </c>
      <c r="J25" s="187">
        <v>5.2051486796544042</v>
      </c>
      <c r="K25" s="261">
        <v>0</v>
      </c>
      <c r="L25" s="261">
        <v>-9.9999999999999645E-2</v>
      </c>
      <c r="M25" s="32">
        <v>-9.9999999999999645E-2</v>
      </c>
    </row>
    <row r="26" spans="2:24" ht="18" x14ac:dyDescent="0.25">
      <c r="B26" s="23"/>
      <c r="C26" s="11" t="s">
        <v>44</v>
      </c>
      <c r="E26" s="24"/>
      <c r="F26" s="25" t="s">
        <v>14</v>
      </c>
      <c r="G26" s="31">
        <v>6.2275713964867014</v>
      </c>
      <c r="H26" s="261">
        <v>6.1302838923052256</v>
      </c>
      <c r="I26" s="261">
        <v>6.08629809468869</v>
      </c>
      <c r="J26" s="187">
        <v>6.0590398798251375</v>
      </c>
      <c r="K26" s="261">
        <v>0</v>
      </c>
      <c r="L26" s="261">
        <v>0</v>
      </c>
      <c r="M26" s="32">
        <v>0</v>
      </c>
    </row>
    <row r="27" spans="2:24" ht="18" x14ac:dyDescent="0.25">
      <c r="B27" s="23"/>
      <c r="C27" s="11" t="s">
        <v>45</v>
      </c>
      <c r="E27" s="24"/>
      <c r="F27" s="25" t="s">
        <v>22</v>
      </c>
      <c r="G27" s="31">
        <v>1.3142539586611406</v>
      </c>
      <c r="H27" s="261">
        <v>2.7933919414707304</v>
      </c>
      <c r="I27" s="261">
        <v>2.5436031072339631</v>
      </c>
      <c r="J27" s="187">
        <v>1.9678445089453334</v>
      </c>
      <c r="K27" s="261">
        <v>0.79999999999999982</v>
      </c>
      <c r="L27" s="261">
        <v>-0.29999999999999982</v>
      </c>
      <c r="M27" s="32">
        <v>0</v>
      </c>
    </row>
    <row r="28" spans="2:24" ht="18" x14ac:dyDescent="0.25">
      <c r="B28" s="23"/>
      <c r="C28" s="11" t="s">
        <v>46</v>
      </c>
      <c r="E28" s="24"/>
      <c r="F28" s="25" t="s">
        <v>22</v>
      </c>
      <c r="G28" s="31">
        <v>11.579273335210289</v>
      </c>
      <c r="H28" s="261">
        <v>7.4023862863649299</v>
      </c>
      <c r="I28" s="261">
        <v>5.1326818834345431</v>
      </c>
      <c r="J28" s="187">
        <v>4.7135883672645207</v>
      </c>
      <c r="K28" s="261">
        <v>0.30000000000000071</v>
      </c>
      <c r="L28" s="261">
        <v>-0.30000000000000071</v>
      </c>
      <c r="M28" s="32">
        <v>-9.9999999999999645E-2</v>
      </c>
    </row>
    <row r="29" spans="2:24" x14ac:dyDescent="0.2">
      <c r="B29" s="23"/>
      <c r="C29" s="243" t="s">
        <v>47</v>
      </c>
      <c r="D29" s="243"/>
      <c r="E29" s="244"/>
      <c r="F29" s="245" t="s">
        <v>48</v>
      </c>
      <c r="G29" s="31">
        <v>10.374604936354288</v>
      </c>
      <c r="H29" s="261">
        <v>7.6085245474571934</v>
      </c>
      <c r="I29" s="261">
        <v>5.164546367384844</v>
      </c>
      <c r="J29" s="187">
        <v>4.953547650133828</v>
      </c>
      <c r="K29" s="261">
        <v>0.39999999999999947</v>
      </c>
      <c r="L29" s="261">
        <v>-9.9999999999999645E-2</v>
      </c>
      <c r="M29" s="32">
        <v>-9.9999999999999645E-2</v>
      </c>
    </row>
    <row r="30" spans="2:24" ht="18" x14ac:dyDescent="0.25">
      <c r="B30" s="23"/>
      <c r="C30" s="11" t="s">
        <v>49</v>
      </c>
      <c r="E30" s="24"/>
      <c r="F30" s="25" t="s">
        <v>22</v>
      </c>
      <c r="G30" s="31">
        <v>9.7251707751500334</v>
      </c>
      <c r="H30" s="261">
        <v>7.3533111947991188</v>
      </c>
      <c r="I30" s="261">
        <v>5.1645463673848866</v>
      </c>
      <c r="J30" s="187">
        <v>4.9535476501338565</v>
      </c>
      <c r="K30" s="261">
        <v>0.16637731479911899</v>
      </c>
      <c r="L30" s="261">
        <v>-9.1668382615113231E-2</v>
      </c>
      <c r="M30" s="32">
        <v>-0.17679979986614391</v>
      </c>
      <c r="S30" s="30"/>
      <c r="T30" s="30"/>
      <c r="U30" s="30"/>
      <c r="V30" s="30"/>
      <c r="W30" s="30"/>
    </row>
    <row r="31" spans="2:24" ht="18" x14ac:dyDescent="0.25">
      <c r="B31" s="23"/>
      <c r="C31" s="11" t="s">
        <v>50</v>
      </c>
      <c r="E31" s="24"/>
      <c r="F31" s="25" t="s">
        <v>22</v>
      </c>
      <c r="G31" s="31">
        <v>-0.6812916065449599</v>
      </c>
      <c r="H31" s="261">
        <v>4.4955108068621712</v>
      </c>
      <c r="I31" s="261">
        <v>1.5747778433009501</v>
      </c>
      <c r="J31" s="187">
        <v>1.4999348664894541</v>
      </c>
      <c r="K31" s="261">
        <v>0.20149109194834125</v>
      </c>
      <c r="L31" s="261">
        <v>3.8217477337340711E-2</v>
      </c>
      <c r="M31" s="32">
        <v>0.13820703107110432</v>
      </c>
      <c r="P31" s="30"/>
      <c r="Q31" s="30"/>
      <c r="R31" s="30"/>
      <c r="S31" s="30"/>
      <c r="T31" s="30"/>
      <c r="U31" s="30"/>
      <c r="V31" s="30"/>
      <c r="W31" s="30"/>
      <c r="X31" s="30"/>
    </row>
    <row r="32" spans="2:24" ht="4.3499999999999996" customHeight="1" x14ac:dyDescent="0.2">
      <c r="B32" s="23"/>
      <c r="E32" s="24"/>
      <c r="F32" s="24"/>
      <c r="G32" s="37"/>
      <c r="H32" s="264"/>
      <c r="I32" s="264"/>
      <c r="J32" s="25"/>
      <c r="K32" s="261"/>
      <c r="L32" s="261"/>
      <c r="M32" s="32"/>
    </row>
    <row r="33" spans="2:14" ht="15" thickBot="1" x14ac:dyDescent="0.25">
      <c r="B33" s="16" t="s">
        <v>80</v>
      </c>
      <c r="C33" s="17"/>
      <c r="D33" s="17"/>
      <c r="E33" s="18"/>
      <c r="F33" s="18"/>
      <c r="G33" s="38"/>
      <c r="H33" s="39"/>
      <c r="I33" s="39"/>
      <c r="J33" s="19"/>
      <c r="K33" s="34"/>
      <c r="L33" s="34"/>
      <c r="M33" s="35"/>
    </row>
    <row r="34" spans="2:14" x14ac:dyDescent="0.2">
      <c r="B34" s="23"/>
      <c r="C34" s="11" t="s">
        <v>51</v>
      </c>
      <c r="E34" s="24"/>
      <c r="F34" s="25" t="s">
        <v>52</v>
      </c>
      <c r="G34" s="31">
        <v>-2.3449309092745096</v>
      </c>
      <c r="H34" s="261">
        <v>3.4824880487260401</v>
      </c>
      <c r="I34" s="261">
        <v>1.2775619597678656</v>
      </c>
      <c r="J34" s="187">
        <v>1.4143998137051028</v>
      </c>
      <c r="K34" s="198">
        <v>-0.10000000000000009</v>
      </c>
      <c r="L34" s="198">
        <v>0.30000000000000004</v>
      </c>
      <c r="M34" s="29">
        <v>0.19999999999999996</v>
      </c>
      <c r="N34" s="30"/>
    </row>
    <row r="35" spans="2:14" ht="18" x14ac:dyDescent="0.25">
      <c r="B35" s="23"/>
      <c r="C35" s="11" t="s">
        <v>53</v>
      </c>
      <c r="E35" s="24"/>
      <c r="F35" s="25" t="s">
        <v>54</v>
      </c>
      <c r="G35" s="31">
        <v>6.5615776455632338</v>
      </c>
      <c r="H35" s="261">
        <v>8.5162843952794809</v>
      </c>
      <c r="I35" s="261">
        <v>7.7381179695824951</v>
      </c>
      <c r="J35" s="187">
        <v>7.4980306373404817</v>
      </c>
      <c r="K35" s="198">
        <v>1.2999999999999998</v>
      </c>
      <c r="L35" s="198">
        <v>1.4000000000000004</v>
      </c>
      <c r="M35" s="29">
        <v>1.5999999999999996</v>
      </c>
      <c r="N35" s="30"/>
    </row>
    <row r="36" spans="2:14" ht="4.3499999999999996" customHeight="1" x14ac:dyDescent="0.2">
      <c r="B36" s="23"/>
      <c r="E36" s="24"/>
      <c r="F36" s="24"/>
      <c r="G36" s="37"/>
      <c r="H36" s="264"/>
      <c r="I36" s="264"/>
      <c r="J36" s="25"/>
      <c r="K36" s="261"/>
      <c r="L36" s="261"/>
      <c r="M36" s="32"/>
    </row>
    <row r="37" spans="2:14" ht="18" customHeight="1" thickBot="1" x14ac:dyDescent="0.3">
      <c r="B37" s="16" t="s">
        <v>81</v>
      </c>
      <c r="C37" s="17"/>
      <c r="D37" s="17"/>
      <c r="E37" s="18"/>
      <c r="F37" s="18"/>
      <c r="G37" s="38"/>
      <c r="H37" s="39"/>
      <c r="I37" s="39"/>
      <c r="J37" s="19"/>
      <c r="K37" s="34"/>
      <c r="L37" s="34"/>
      <c r="M37" s="35"/>
    </row>
    <row r="38" spans="2:14" x14ac:dyDescent="0.2">
      <c r="B38" s="23"/>
      <c r="C38" s="11" t="s">
        <v>55</v>
      </c>
      <c r="E38" s="24"/>
      <c r="F38" s="25" t="s">
        <v>56</v>
      </c>
      <c r="G38" s="31">
        <v>43.027136545504078</v>
      </c>
      <c r="H38" s="261">
        <v>40.166031723218879</v>
      </c>
      <c r="I38" s="261">
        <v>39.796208435359283</v>
      </c>
      <c r="J38" s="187">
        <v>39.710266625596006</v>
      </c>
      <c r="K38" s="261">
        <v>0.22486745678677522</v>
      </c>
      <c r="L38" s="261">
        <v>0.25568641132450409</v>
      </c>
      <c r="M38" s="32">
        <v>0.30278536292072289</v>
      </c>
      <c r="N38" s="30"/>
    </row>
    <row r="39" spans="2:14" x14ac:dyDescent="0.2">
      <c r="B39" s="23"/>
      <c r="C39" s="11" t="s">
        <v>57</v>
      </c>
      <c r="E39" s="24"/>
      <c r="F39" s="25" t="s">
        <v>56</v>
      </c>
      <c r="G39" s="31">
        <v>47.920611203417316</v>
      </c>
      <c r="H39" s="261">
        <v>45.938856072988557</v>
      </c>
      <c r="I39" s="261">
        <v>44.753394306739622</v>
      </c>
      <c r="J39" s="187">
        <v>44.190911866117901</v>
      </c>
      <c r="K39" s="261">
        <v>-9.6836049930310253E-2</v>
      </c>
      <c r="L39" s="261">
        <v>-7.0341076922773027E-2</v>
      </c>
      <c r="M39" s="32">
        <v>-0.11782679611205538</v>
      </c>
      <c r="N39" s="30"/>
    </row>
    <row r="40" spans="2:14" ht="18" x14ac:dyDescent="0.25">
      <c r="B40" s="23"/>
      <c r="C40" s="11" t="s">
        <v>58</v>
      </c>
      <c r="E40" s="24"/>
      <c r="F40" s="25" t="s">
        <v>56</v>
      </c>
      <c r="G40" s="31">
        <v>-4.893474657913238</v>
      </c>
      <c r="H40" s="261">
        <v>-5.7728243497696781</v>
      </c>
      <c r="I40" s="261">
        <v>-4.9571858713803376</v>
      </c>
      <c r="J40" s="187">
        <v>-4.4806452405218957</v>
      </c>
      <c r="K40" s="261">
        <v>0.32170350671708636</v>
      </c>
      <c r="L40" s="261">
        <v>0.32602748824727801</v>
      </c>
      <c r="M40" s="32">
        <v>0.4206121590327756</v>
      </c>
      <c r="N40" s="30"/>
    </row>
    <row r="41" spans="2:14" x14ac:dyDescent="0.2">
      <c r="B41" s="23"/>
      <c r="C41" s="11" t="s">
        <v>59</v>
      </c>
      <c r="E41" s="24"/>
      <c r="F41" s="42" t="s">
        <v>60</v>
      </c>
      <c r="G41" s="31">
        <v>8.8071939231384455E-2</v>
      </c>
      <c r="H41" s="261">
        <v>-1.9315950388846481E-2</v>
      </c>
      <c r="I41" s="261">
        <v>0.11256920811315929</v>
      </c>
      <c r="J41" s="187">
        <v>0.13326918917275687</v>
      </c>
      <c r="K41" s="261">
        <v>7.7089598686624683E-2</v>
      </c>
      <c r="L41" s="261">
        <v>6.2487314537842842E-2</v>
      </c>
      <c r="M41" s="32">
        <v>6.5741807016003406E-2</v>
      </c>
      <c r="N41" s="30"/>
    </row>
    <row r="42" spans="2:14" x14ac:dyDescent="0.2">
      <c r="B42" s="23"/>
      <c r="C42" s="11" t="s">
        <v>61</v>
      </c>
      <c r="E42" s="24"/>
      <c r="F42" s="42" t="s">
        <v>60</v>
      </c>
      <c r="G42" s="31">
        <v>-5.0869916364827406</v>
      </c>
      <c r="H42" s="261">
        <v>-5.8073375508937461</v>
      </c>
      <c r="I42" s="261">
        <v>-5.1188511650723072</v>
      </c>
      <c r="J42" s="187">
        <v>-4.627579780780434</v>
      </c>
      <c r="K42" s="261">
        <v>0.23362277164836698</v>
      </c>
      <c r="L42" s="261">
        <v>0.25225223534670782</v>
      </c>
      <c r="M42" s="32">
        <v>0.32959644551293987</v>
      </c>
      <c r="N42" s="30"/>
    </row>
    <row r="43" spans="2:14" x14ac:dyDescent="0.2">
      <c r="B43" s="23"/>
      <c r="C43" s="11" t="s">
        <v>62</v>
      </c>
      <c r="E43" s="24"/>
      <c r="F43" s="42" t="s">
        <v>60</v>
      </c>
      <c r="G43" s="31">
        <v>-3.8236245847785137</v>
      </c>
      <c r="H43" s="261">
        <v>-4.5247912199024007</v>
      </c>
      <c r="I43" s="261">
        <v>-3.7597843593068996</v>
      </c>
      <c r="J43" s="187">
        <v>-3.2737039006647377</v>
      </c>
      <c r="K43" s="261">
        <v>0.23289009072399658</v>
      </c>
      <c r="L43" s="261">
        <v>0.24393370128682879</v>
      </c>
      <c r="M43" s="32">
        <v>0.3258370568838691</v>
      </c>
      <c r="N43" s="30"/>
    </row>
    <row r="44" spans="2:14" ht="18" x14ac:dyDescent="0.25">
      <c r="B44" s="23"/>
      <c r="C44" s="11" t="s">
        <v>63</v>
      </c>
      <c r="E44" s="24"/>
      <c r="F44" s="42" t="s">
        <v>64</v>
      </c>
      <c r="G44" s="31">
        <v>-2.7973117555286766</v>
      </c>
      <c r="H44" s="261">
        <v>-0.70116663512388699</v>
      </c>
      <c r="I44" s="261">
        <v>0.76500686059550116</v>
      </c>
      <c r="J44" s="187">
        <v>0.48608045864216187</v>
      </c>
      <c r="K44" s="261">
        <v>-0.19400994170049524</v>
      </c>
      <c r="L44" s="261">
        <v>1.1043610562832207E-2</v>
      </c>
      <c r="M44" s="32">
        <v>8.1903355597040317E-2</v>
      </c>
      <c r="N44" s="30"/>
    </row>
    <row r="45" spans="2:14" x14ac:dyDescent="0.2">
      <c r="B45" s="23"/>
      <c r="C45" s="11" t="s">
        <v>65</v>
      </c>
      <c r="E45" s="24"/>
      <c r="F45" s="25" t="s">
        <v>56</v>
      </c>
      <c r="G45" s="31">
        <v>56.044649093769095</v>
      </c>
      <c r="H45" s="261">
        <v>57.551381281078932</v>
      </c>
      <c r="I45" s="261">
        <v>58.801971441345991</v>
      </c>
      <c r="J45" s="187">
        <v>60.35305123229854</v>
      </c>
      <c r="K45" s="261">
        <v>-0.30569923047706027</v>
      </c>
      <c r="L45" s="261">
        <v>-0.29176291893116257</v>
      </c>
      <c r="M45" s="32">
        <v>-0.39888157251468215</v>
      </c>
      <c r="N45" s="30"/>
    </row>
    <row r="46" spans="2:14" ht="4.3499999999999996" customHeight="1" x14ac:dyDescent="0.2">
      <c r="B46" s="23"/>
      <c r="E46" s="24"/>
      <c r="F46" s="24"/>
      <c r="G46" s="37"/>
      <c r="H46" s="264"/>
      <c r="I46" s="264"/>
      <c r="J46" s="25"/>
      <c r="K46" s="261"/>
      <c r="L46" s="261"/>
      <c r="M46" s="32"/>
      <c r="N46" s="30"/>
    </row>
    <row r="47" spans="2:14" ht="15" thickBot="1" x14ac:dyDescent="0.25">
      <c r="B47" s="16" t="s">
        <v>82</v>
      </c>
      <c r="C47" s="17"/>
      <c r="D47" s="17"/>
      <c r="E47" s="18"/>
      <c r="F47" s="18"/>
      <c r="G47" s="38"/>
      <c r="H47" s="39"/>
      <c r="I47" s="39"/>
      <c r="J47" s="19"/>
      <c r="K47" s="34"/>
      <c r="L47" s="34"/>
      <c r="M47" s="35"/>
      <c r="N47" s="30"/>
    </row>
    <row r="48" spans="2:14" x14ac:dyDescent="0.2">
      <c r="B48" s="23"/>
      <c r="C48" s="11" t="s">
        <v>66</v>
      </c>
      <c r="E48" s="24"/>
      <c r="F48" s="25" t="s">
        <v>56</v>
      </c>
      <c r="G48" s="31">
        <v>1.292513705921277</v>
      </c>
      <c r="H48" s="261">
        <v>1.0590569177923228</v>
      </c>
      <c r="I48" s="261">
        <v>0.62078196841731581</v>
      </c>
      <c r="J48" s="187">
        <v>1.0728712459097318</v>
      </c>
      <c r="K48" s="198">
        <v>0.28523785740044982</v>
      </c>
      <c r="L48" s="198">
        <v>0.13474437797685962</v>
      </c>
      <c r="M48" s="29">
        <v>0.12808637681673263</v>
      </c>
      <c r="N48" s="30"/>
    </row>
    <row r="49" spans="2:14" x14ac:dyDescent="0.2">
      <c r="B49" s="23"/>
      <c r="C49" s="11" t="s">
        <v>67</v>
      </c>
      <c r="E49" s="24"/>
      <c r="F49" s="25" t="s">
        <v>56</v>
      </c>
      <c r="G49" s="31">
        <v>-1.5814534923489845</v>
      </c>
      <c r="H49" s="261">
        <v>-1.6083766442203318</v>
      </c>
      <c r="I49" s="261">
        <v>-1.7930069278604637</v>
      </c>
      <c r="J49" s="187">
        <v>-1.2829944659460195</v>
      </c>
      <c r="K49" s="198">
        <v>0.30702117505302362</v>
      </c>
      <c r="L49" s="198">
        <v>0.1603120941659375</v>
      </c>
      <c r="M49" s="29">
        <v>0.15913773583691482</v>
      </c>
      <c r="N49" s="30"/>
    </row>
    <row r="50" spans="2:14" ht="3.75" customHeight="1" x14ac:dyDescent="0.2">
      <c r="B50" s="23"/>
      <c r="E50" s="24"/>
      <c r="F50" s="24"/>
      <c r="G50" s="37"/>
      <c r="H50" s="264"/>
      <c r="I50" s="264"/>
      <c r="J50" s="25"/>
      <c r="K50" s="261"/>
      <c r="L50" s="261"/>
      <c r="M50" s="32"/>
      <c r="N50" s="30"/>
    </row>
    <row r="51" spans="2:14" ht="15" hidden="1" outlineLevel="1" thickBot="1" x14ac:dyDescent="0.25">
      <c r="B51" s="16" t="s">
        <v>4</v>
      </c>
      <c r="C51" s="17"/>
      <c r="D51" s="17"/>
      <c r="E51" s="18"/>
      <c r="F51" s="18"/>
      <c r="G51" s="38"/>
      <c r="H51" s="39"/>
      <c r="I51" s="39"/>
      <c r="J51" s="19"/>
      <c r="K51" s="34"/>
      <c r="L51" s="34"/>
      <c r="M51" s="35"/>
      <c r="N51" s="30"/>
    </row>
    <row r="52" spans="2:14" hidden="1" outlineLevel="1" x14ac:dyDescent="0.2">
      <c r="B52" s="23"/>
      <c r="C52" s="11" t="s">
        <v>6</v>
      </c>
      <c r="E52" s="24"/>
      <c r="F52" s="25" t="s">
        <v>10</v>
      </c>
      <c r="G52" s="37"/>
      <c r="H52" s="264"/>
      <c r="I52" s="264"/>
      <c r="J52" s="25"/>
      <c r="K52" s="261"/>
      <c r="L52" s="261"/>
      <c r="M52" s="32"/>
      <c r="N52" s="30"/>
    </row>
    <row r="53" spans="2:14" hidden="1" outlineLevel="1" x14ac:dyDescent="0.2">
      <c r="B53" s="23"/>
      <c r="C53" s="11" t="s">
        <v>5</v>
      </c>
      <c r="E53" s="24"/>
      <c r="F53" s="25" t="s">
        <v>10</v>
      </c>
      <c r="G53" s="37"/>
      <c r="H53" s="264"/>
      <c r="I53" s="264"/>
      <c r="J53" s="25"/>
      <c r="K53" s="261"/>
      <c r="L53" s="261"/>
      <c r="M53" s="32"/>
      <c r="N53" s="30"/>
    </row>
    <row r="54" spans="2:14" ht="3.75" hidden="1" customHeight="1" collapsed="1" thickBot="1" x14ac:dyDescent="0.25">
      <c r="B54" s="23"/>
      <c r="E54" s="24"/>
      <c r="F54" s="24"/>
      <c r="G54" s="37"/>
      <c r="H54" s="264"/>
      <c r="I54" s="264"/>
      <c r="J54" s="25"/>
      <c r="K54" s="261"/>
      <c r="L54" s="261"/>
      <c r="M54" s="32"/>
      <c r="N54" s="30"/>
    </row>
    <row r="55" spans="2:14" ht="15" thickBot="1" x14ac:dyDescent="0.25">
      <c r="B55" s="16" t="s">
        <v>83</v>
      </c>
      <c r="C55" s="17"/>
      <c r="D55" s="17"/>
      <c r="E55" s="43"/>
      <c r="F55" s="18"/>
      <c r="G55" s="38"/>
      <c r="H55" s="39"/>
      <c r="I55" s="39"/>
      <c r="J55" s="19"/>
      <c r="K55" s="34"/>
      <c r="L55" s="34"/>
      <c r="M55" s="35"/>
      <c r="N55" s="261"/>
    </row>
    <row r="56" spans="2:14" x14ac:dyDescent="0.2">
      <c r="B56" s="23"/>
      <c r="C56" s="11" t="s">
        <v>68</v>
      </c>
      <c r="E56" s="24"/>
      <c r="F56" s="25" t="s">
        <v>22</v>
      </c>
      <c r="G56" s="31">
        <v>-0.88542893586922844</v>
      </c>
      <c r="H56" s="261">
        <v>1.2469453503607184</v>
      </c>
      <c r="I56" s="261">
        <v>3.6681190671634027</v>
      </c>
      <c r="J56" s="187">
        <v>3.5889146298151502</v>
      </c>
      <c r="K56" s="44">
        <v>-0.30000000000000004</v>
      </c>
      <c r="L56" s="44">
        <v>0.30000000000000027</v>
      </c>
      <c r="M56" s="192">
        <v>0.20000000000000018</v>
      </c>
      <c r="N56" s="30"/>
    </row>
    <row r="57" spans="2:14" ht="18" customHeight="1" x14ac:dyDescent="0.25">
      <c r="B57" s="23"/>
      <c r="C57" s="11" t="s">
        <v>69</v>
      </c>
      <c r="E57" s="24"/>
      <c r="F57" s="25" t="s">
        <v>70</v>
      </c>
      <c r="G57" s="45">
        <v>1.0813067057499999</v>
      </c>
      <c r="H57" s="263">
        <v>1.0785848412500001</v>
      </c>
      <c r="I57" s="263">
        <v>1.0766100000000001</v>
      </c>
      <c r="J57" s="191">
        <v>1.0766100000000001</v>
      </c>
      <c r="K57" s="261">
        <v>-0.6</v>
      </c>
      <c r="L57" s="261">
        <v>-0.8</v>
      </c>
      <c r="M57" s="32">
        <v>-0.8</v>
      </c>
      <c r="N57" s="30"/>
    </row>
    <row r="58" spans="2:14" ht="18" customHeight="1" x14ac:dyDescent="0.25">
      <c r="B58" s="23"/>
      <c r="C58" s="11" t="s">
        <v>71</v>
      </c>
      <c r="E58" s="24"/>
      <c r="F58" s="25" t="s">
        <v>70</v>
      </c>
      <c r="G58" s="31">
        <v>83.74462547219494</v>
      </c>
      <c r="H58" s="261">
        <v>83.756291723284974</v>
      </c>
      <c r="I58" s="261">
        <v>77.981166666666653</v>
      </c>
      <c r="J58" s="187">
        <v>74.45799999999997</v>
      </c>
      <c r="K58" s="261">
        <v>2.9</v>
      </c>
      <c r="L58" s="261">
        <v>2.7</v>
      </c>
      <c r="M58" s="32">
        <v>2.2000000000000002</v>
      </c>
      <c r="N58" s="30"/>
    </row>
    <row r="59" spans="2:14" ht="18" x14ac:dyDescent="0.25">
      <c r="B59" s="23"/>
      <c r="C59" s="11" t="s">
        <v>72</v>
      </c>
      <c r="E59" s="24"/>
      <c r="F59" s="25" t="s">
        <v>22</v>
      </c>
      <c r="G59" s="31">
        <v>-19.219759094233211</v>
      </c>
      <c r="H59" s="261">
        <v>1.393074603205946E-2</v>
      </c>
      <c r="I59" s="261">
        <v>-6.8951537105991321</v>
      </c>
      <c r="J59" s="187">
        <v>-4.5179712195466237</v>
      </c>
      <c r="K59" s="261">
        <v>2.9</v>
      </c>
      <c r="L59" s="261">
        <v>-0.2</v>
      </c>
      <c r="M59" s="32">
        <v>-0.4</v>
      </c>
      <c r="N59" s="30"/>
    </row>
    <row r="60" spans="2:14" ht="18" x14ac:dyDescent="0.25">
      <c r="B60" s="23"/>
      <c r="C60" s="11" t="s">
        <v>73</v>
      </c>
      <c r="E60" s="24"/>
      <c r="F60" s="25" t="s">
        <v>22</v>
      </c>
      <c r="G60" s="31">
        <v>-21.300524899671458</v>
      </c>
      <c r="H60" s="261">
        <v>0.2663210608148745</v>
      </c>
      <c r="I60" s="261">
        <v>-6.7243701482811105</v>
      </c>
      <c r="J60" s="187">
        <v>-4.5179712195466237</v>
      </c>
      <c r="K60" s="262">
        <v>3.4</v>
      </c>
      <c r="L60" s="262">
        <v>-0.1</v>
      </c>
      <c r="M60" s="32">
        <v>-0.4</v>
      </c>
      <c r="N60" s="30"/>
    </row>
    <row r="61" spans="2:14" x14ac:dyDescent="0.2">
      <c r="B61" s="23"/>
      <c r="C61" s="11" t="s">
        <v>74</v>
      </c>
      <c r="E61" s="24"/>
      <c r="F61" s="25" t="s">
        <v>22</v>
      </c>
      <c r="G61" s="31">
        <v>-12.48925380844571</v>
      </c>
      <c r="H61" s="261">
        <v>11.404433001295878</v>
      </c>
      <c r="I61" s="261">
        <v>3.9160262371176868</v>
      </c>
      <c r="J61" s="187">
        <v>0.88788605406056043</v>
      </c>
      <c r="K61" s="261">
        <v>10.8</v>
      </c>
      <c r="L61" s="261">
        <v>1.9</v>
      </c>
      <c r="M61" s="32">
        <v>0.8</v>
      </c>
      <c r="N61" s="30"/>
    </row>
    <row r="62" spans="2:14" ht="18" x14ac:dyDescent="0.25">
      <c r="B62" s="23"/>
      <c r="C62" s="11" t="s">
        <v>75</v>
      </c>
      <c r="E62" s="24"/>
      <c r="F62" s="25" t="s">
        <v>15</v>
      </c>
      <c r="G62" s="31">
        <v>3.4307380607315396</v>
      </c>
      <c r="H62" s="261">
        <v>3.6381987609009343</v>
      </c>
      <c r="I62" s="261">
        <v>2.8283333333333323</v>
      </c>
      <c r="J62" s="187">
        <v>2.4804166666666676</v>
      </c>
      <c r="K62" s="261">
        <v>0.20000000000000018</v>
      </c>
      <c r="L62" s="261">
        <v>0.39999999999999991</v>
      </c>
      <c r="M62" s="32">
        <v>0.10000000000000009</v>
      </c>
      <c r="N62" s="30"/>
    </row>
    <row r="63" spans="2:14" ht="15" thickBot="1" x14ac:dyDescent="0.25">
      <c r="B63" s="46"/>
      <c r="C63" s="47" t="s">
        <v>76</v>
      </c>
      <c r="D63" s="47"/>
      <c r="E63" s="48"/>
      <c r="F63" s="49" t="s">
        <v>14</v>
      </c>
      <c r="G63" s="260">
        <v>3.6488171419160551</v>
      </c>
      <c r="H63" s="258">
        <v>3.6103550806198652</v>
      </c>
      <c r="I63" s="258">
        <v>3.6020066666666652</v>
      </c>
      <c r="J63" s="259">
        <v>3.5941066666666672</v>
      </c>
      <c r="K63" s="258">
        <v>0.10000000000000009</v>
      </c>
      <c r="L63" s="258">
        <v>0.10000000000000009</v>
      </c>
      <c r="M63" s="257">
        <v>0.10000000000000009</v>
      </c>
      <c r="N63" s="30"/>
    </row>
    <row r="64" spans="2:14" ht="15.75" customHeight="1" x14ac:dyDescent="0.2">
      <c r="B64" s="11" t="s">
        <v>84</v>
      </c>
    </row>
    <row r="65" spans="2:4" ht="15.75" customHeight="1" x14ac:dyDescent="0.2">
      <c r="B65" s="11" t="s">
        <v>85</v>
      </c>
    </row>
    <row r="66" spans="2:4" ht="15.75" customHeight="1" x14ac:dyDescent="0.2">
      <c r="B66" s="11" t="s">
        <v>86</v>
      </c>
    </row>
    <row r="67" spans="2:4" ht="15.75" customHeight="1" x14ac:dyDescent="0.2">
      <c r="B67" s="11" t="s">
        <v>87</v>
      </c>
    </row>
    <row r="68" spans="2:4" x14ac:dyDescent="0.2">
      <c r="B68" s="11" t="s">
        <v>88</v>
      </c>
    </row>
    <row r="69" spans="2:4" x14ac:dyDescent="0.2">
      <c r="B69" s="11" t="s">
        <v>89</v>
      </c>
    </row>
    <row r="70" spans="2:4" x14ac:dyDescent="0.2">
      <c r="B70" s="11" t="s">
        <v>90</v>
      </c>
    </row>
    <row r="71" spans="2:4" x14ac:dyDescent="0.2">
      <c r="B71" s="11" t="s">
        <v>91</v>
      </c>
    </row>
    <row r="72" spans="2:4" x14ac:dyDescent="0.2">
      <c r="B72" s="11" t="s">
        <v>92</v>
      </c>
    </row>
    <row r="73" spans="2:4" x14ac:dyDescent="0.2">
      <c r="C73" s="11" t="s">
        <v>93</v>
      </c>
    </row>
    <row r="74" spans="2:4" x14ac:dyDescent="0.2">
      <c r="B74" s="11" t="s">
        <v>94</v>
      </c>
    </row>
    <row r="75" spans="2:4" x14ac:dyDescent="0.2">
      <c r="B75" s="11" t="s">
        <v>95</v>
      </c>
      <c r="D75" s="246"/>
    </row>
    <row r="76" spans="2:4" x14ac:dyDescent="0.2">
      <c r="B76" s="11" t="s">
        <v>96</v>
      </c>
    </row>
    <row r="77" spans="2:4" x14ac:dyDescent="0.2">
      <c r="B77" s="11" t="s">
        <v>97</v>
      </c>
    </row>
    <row r="78" spans="2:4" x14ac:dyDescent="0.2">
      <c r="B78" s="11" t="s">
        <v>98</v>
      </c>
    </row>
    <row r="80" spans="2:4" ht="15.75" x14ac:dyDescent="0.2">
      <c r="C80" s="246"/>
      <c r="D80" s="256"/>
    </row>
  </sheetData>
  <mergeCells count="5">
    <mergeCell ref="B3:E4"/>
    <mergeCell ref="F3:F4"/>
    <mergeCell ref="B2:M2"/>
    <mergeCell ref="K3:M3"/>
    <mergeCell ref="H3:J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A76"/>
  <sheetViews>
    <sheetView zoomScale="80" zoomScaleNormal="80" workbookViewId="0">
      <selection activeCell="O47" sqref="O47"/>
    </sheetView>
  </sheetViews>
  <sheetFormatPr defaultColWidth="9.140625" defaultRowHeight="14.25" x14ac:dyDescent="0.2"/>
  <cols>
    <col min="1" max="5" width="3.140625" style="52" customWidth="1"/>
    <col min="6" max="6" width="29.85546875" style="52" customWidth="1"/>
    <col min="7" max="7" width="22" style="52" customWidth="1"/>
    <col min="8" max="8" width="10.5703125" style="52" customWidth="1"/>
    <col min="9" max="19" width="9.140625" style="52" customWidth="1"/>
    <col min="20" max="22" width="9.140625" style="52"/>
    <col min="23" max="27" width="9.140625" style="52" customWidth="1"/>
    <col min="28" max="16384" width="9.140625" style="52"/>
  </cols>
  <sheetData>
    <row r="1" spans="2:27" ht="22.5" customHeight="1" thickBot="1" x14ac:dyDescent="0.35">
      <c r="B1" s="51" t="s">
        <v>99</v>
      </c>
    </row>
    <row r="2" spans="2:27" ht="30" customHeight="1" x14ac:dyDescent="0.2">
      <c r="B2" s="65" t="str">
        <f>""&amp;Summary!$H$3&amp;" - GDP components [level]"</f>
        <v>Summer medium-term forecast (MTF-2024Q2) - GDP components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8" t="s">
        <v>100</v>
      </c>
      <c r="C3" s="309"/>
      <c r="D3" s="309"/>
      <c r="E3" s="309"/>
      <c r="F3" s="310"/>
      <c r="G3" s="311" t="s">
        <v>19</v>
      </c>
      <c r="H3" s="111" t="s">
        <v>20</v>
      </c>
      <c r="I3" s="299">
        <v>2024</v>
      </c>
      <c r="J3" s="299">
        <v>2025</v>
      </c>
      <c r="K3" s="293">
        <v>2026</v>
      </c>
      <c r="L3" s="312">
        <v>2023</v>
      </c>
      <c r="M3" s="313"/>
      <c r="N3" s="313"/>
      <c r="O3" s="315"/>
      <c r="P3" s="312">
        <v>2024</v>
      </c>
      <c r="Q3" s="313"/>
      <c r="R3" s="313"/>
      <c r="S3" s="315"/>
      <c r="T3" s="312">
        <v>2025</v>
      </c>
      <c r="U3" s="313"/>
      <c r="V3" s="313"/>
      <c r="W3" s="315"/>
      <c r="X3" s="313">
        <v>2026</v>
      </c>
      <c r="Y3" s="313"/>
      <c r="Z3" s="313"/>
      <c r="AA3" s="314"/>
    </row>
    <row r="4" spans="2:27" x14ac:dyDescent="0.2">
      <c r="B4" s="303"/>
      <c r="C4" s="304"/>
      <c r="D4" s="304"/>
      <c r="E4" s="304"/>
      <c r="F4" s="305"/>
      <c r="G4" s="307"/>
      <c r="H4" s="173">
        <v>2023</v>
      </c>
      <c r="I4" s="296"/>
      <c r="J4" s="296"/>
      <c r="K4" s="294"/>
      <c r="L4" s="115" t="s">
        <v>0</v>
      </c>
      <c r="M4" s="113" t="s">
        <v>1</v>
      </c>
      <c r="N4" s="113" t="s">
        <v>2</v>
      </c>
      <c r="O4" s="114" t="s">
        <v>3</v>
      </c>
      <c r="P4" s="115" t="s">
        <v>0</v>
      </c>
      <c r="Q4" s="113" t="s">
        <v>1</v>
      </c>
      <c r="R4" s="113" t="s">
        <v>2</v>
      </c>
      <c r="S4" s="203" t="s">
        <v>3</v>
      </c>
      <c r="T4" s="115" t="s">
        <v>0</v>
      </c>
      <c r="U4" s="113" t="s">
        <v>1</v>
      </c>
      <c r="V4" s="113" t="s">
        <v>2</v>
      </c>
      <c r="W4" s="11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121"/>
      <c r="I5" s="120"/>
      <c r="J5" s="120"/>
      <c r="K5" s="121"/>
      <c r="L5" s="61"/>
      <c r="M5" s="61"/>
      <c r="N5" s="61"/>
      <c r="O5" s="232"/>
      <c r="P5" s="61"/>
      <c r="Q5" s="61"/>
      <c r="R5" s="61"/>
      <c r="S5" s="61"/>
      <c r="T5" s="162"/>
      <c r="U5" s="61"/>
      <c r="V5" s="61"/>
      <c r="W5" s="86"/>
      <c r="X5" s="61"/>
      <c r="Y5" s="61"/>
      <c r="Z5" s="61"/>
      <c r="AA5" s="4"/>
    </row>
    <row r="6" spans="2:27" x14ac:dyDescent="0.2">
      <c r="B6" s="3"/>
      <c r="C6" s="52" t="s">
        <v>25</v>
      </c>
      <c r="F6" s="86"/>
      <c r="G6" s="42" t="s">
        <v>101</v>
      </c>
      <c r="H6" s="127">
        <v>122812.79500000004</v>
      </c>
      <c r="I6" s="267">
        <v>131898.79090506805</v>
      </c>
      <c r="J6" s="267">
        <v>139522.32482983251</v>
      </c>
      <c r="K6" s="127">
        <v>146355.5518951733</v>
      </c>
      <c r="L6" s="110">
        <v>29605.759756029445</v>
      </c>
      <c r="M6" s="110">
        <v>30300.020870217064</v>
      </c>
      <c r="N6" s="110">
        <v>31083.282063811275</v>
      </c>
      <c r="O6" s="129">
        <v>31823.732309942257</v>
      </c>
      <c r="P6" s="110">
        <v>32320.436470851982</v>
      </c>
      <c r="Q6" s="110">
        <v>32872.492501038054</v>
      </c>
      <c r="R6" s="110">
        <v>33108.785629280814</v>
      </c>
      <c r="S6" s="110">
        <v>33597.076303897207</v>
      </c>
      <c r="T6" s="165">
        <v>34124.794588861012</v>
      </c>
      <c r="U6" s="110">
        <v>34622.466836576517</v>
      </c>
      <c r="V6" s="110">
        <v>35150.791573441238</v>
      </c>
      <c r="W6" s="129">
        <v>35624.271830953745</v>
      </c>
      <c r="X6" s="110">
        <v>36020.376278675758</v>
      </c>
      <c r="Y6" s="110">
        <v>36418.105021613861</v>
      </c>
      <c r="Z6" s="110">
        <v>36774.624713413476</v>
      </c>
      <c r="AA6" s="130">
        <v>37142.445881470201</v>
      </c>
    </row>
    <row r="7" spans="2:27" x14ac:dyDescent="0.2">
      <c r="B7" s="3"/>
      <c r="E7" s="52" t="s">
        <v>102</v>
      </c>
      <c r="F7" s="86"/>
      <c r="G7" s="42" t="s">
        <v>101</v>
      </c>
      <c r="H7" s="129">
        <v>72462.229835516657</v>
      </c>
      <c r="I7" s="267">
        <v>75041.217104009716</v>
      </c>
      <c r="J7" s="267">
        <v>79337.952981446157</v>
      </c>
      <c r="K7" s="129">
        <v>83470.463521773723</v>
      </c>
      <c r="L7" s="110">
        <v>17941.583423626438</v>
      </c>
      <c r="M7" s="110">
        <v>18068.673113471683</v>
      </c>
      <c r="N7" s="110">
        <v>18219.159003907665</v>
      </c>
      <c r="O7" s="129">
        <v>18232.814294510867</v>
      </c>
      <c r="P7" s="110">
        <v>18404.156361928668</v>
      </c>
      <c r="Q7" s="110">
        <v>18664.825516741264</v>
      </c>
      <c r="R7" s="110">
        <v>18857.06958753365</v>
      </c>
      <c r="S7" s="110">
        <v>19115.165637806131</v>
      </c>
      <c r="T7" s="165">
        <v>19397.834449411133</v>
      </c>
      <c r="U7" s="110">
        <v>19697.046067259696</v>
      </c>
      <c r="V7" s="110">
        <v>19988.385704766701</v>
      </c>
      <c r="W7" s="129">
        <v>20254.686760008623</v>
      </c>
      <c r="X7" s="110">
        <v>20513.671337828066</v>
      </c>
      <c r="Y7" s="110">
        <v>20760.671219524847</v>
      </c>
      <c r="Z7" s="110">
        <v>20986.712437063296</v>
      </c>
      <c r="AA7" s="130">
        <v>21209.408527357515</v>
      </c>
    </row>
    <row r="8" spans="2:27" x14ac:dyDescent="0.2">
      <c r="B8" s="3"/>
      <c r="E8" s="52" t="s">
        <v>103</v>
      </c>
      <c r="F8" s="86"/>
      <c r="G8" s="42" t="s">
        <v>101</v>
      </c>
      <c r="H8" s="129">
        <v>24705.181999999979</v>
      </c>
      <c r="I8" s="110">
        <v>26441.089</v>
      </c>
      <c r="J8" s="110">
        <v>27940.102999999999</v>
      </c>
      <c r="K8" s="129">
        <v>29244.436000000002</v>
      </c>
      <c r="L8" s="110">
        <v>5963.0646379128702</v>
      </c>
      <c r="M8" s="110">
        <v>6100.3561354281601</v>
      </c>
      <c r="N8" s="110">
        <v>6244.33545631576</v>
      </c>
      <c r="O8" s="129">
        <v>6397.4257703431904</v>
      </c>
      <c r="P8" s="110">
        <v>6499.02</v>
      </c>
      <c r="Q8" s="110">
        <v>6584.3339999999998</v>
      </c>
      <c r="R8" s="110">
        <v>6639.9390000000003</v>
      </c>
      <c r="S8" s="110">
        <v>6717.7960000000003</v>
      </c>
      <c r="T8" s="165">
        <v>6844.3459999999995</v>
      </c>
      <c r="U8" s="110">
        <v>6953.4589999999998</v>
      </c>
      <c r="V8" s="110">
        <v>7030.7979999999998</v>
      </c>
      <c r="W8" s="129">
        <v>7111.5</v>
      </c>
      <c r="X8" s="110">
        <v>7176.5550000000003</v>
      </c>
      <c r="Y8" s="110">
        <v>7279.4459999999999</v>
      </c>
      <c r="Z8" s="110">
        <v>7359.38</v>
      </c>
      <c r="AA8" s="130">
        <v>7429.0550000000003</v>
      </c>
    </row>
    <row r="9" spans="2:27" x14ac:dyDescent="0.2">
      <c r="B9" s="3"/>
      <c r="E9" s="52" t="s">
        <v>29</v>
      </c>
      <c r="F9" s="86"/>
      <c r="G9" s="42" t="s">
        <v>101</v>
      </c>
      <c r="H9" s="129">
        <v>26975.924999999992</v>
      </c>
      <c r="I9" s="110">
        <v>27760.75582751512</v>
      </c>
      <c r="J9" s="110">
        <v>30223.288141679714</v>
      </c>
      <c r="K9" s="129">
        <v>31341.709860851257</v>
      </c>
      <c r="L9" s="110">
        <v>6385.4129065154357</v>
      </c>
      <c r="M9" s="110">
        <v>6570.0247022658723</v>
      </c>
      <c r="N9" s="110">
        <v>6685.1643042550631</v>
      </c>
      <c r="O9" s="129">
        <v>7335.3230869636209</v>
      </c>
      <c r="P9" s="110">
        <v>6905.2396272047945</v>
      </c>
      <c r="Q9" s="110">
        <v>6946.2399810612351</v>
      </c>
      <c r="R9" s="110">
        <v>6915.3056244865802</v>
      </c>
      <c r="S9" s="110">
        <v>6993.9705947625107</v>
      </c>
      <c r="T9" s="165">
        <v>7288.4418539331455</v>
      </c>
      <c r="U9" s="110">
        <v>7433.8356446646903</v>
      </c>
      <c r="V9" s="110">
        <v>7686.5113563537034</v>
      </c>
      <c r="W9" s="129">
        <v>7814.4992867281726</v>
      </c>
      <c r="X9" s="110">
        <v>7977.0174397175924</v>
      </c>
      <c r="Y9" s="110">
        <v>7955.270002350916</v>
      </c>
      <c r="Z9" s="110">
        <v>7699.0417507030088</v>
      </c>
      <c r="AA9" s="130">
        <v>7710.3806680797397</v>
      </c>
    </row>
    <row r="10" spans="2:27" x14ac:dyDescent="0.2">
      <c r="B10" s="3"/>
      <c r="E10" s="52" t="s">
        <v>104</v>
      </c>
      <c r="F10" s="86"/>
      <c r="G10" s="42" t="s">
        <v>101</v>
      </c>
      <c r="H10" s="129">
        <v>124143.33683551663</v>
      </c>
      <c r="I10" s="110">
        <v>129243.06193152483</v>
      </c>
      <c r="J10" s="110">
        <v>137501.34412312589</v>
      </c>
      <c r="K10" s="129">
        <v>144056.60938262497</v>
      </c>
      <c r="L10" s="110">
        <v>30290.060968054746</v>
      </c>
      <c r="M10" s="110">
        <v>30739.053951165715</v>
      </c>
      <c r="N10" s="110">
        <v>31148.658764478489</v>
      </c>
      <c r="O10" s="129">
        <v>31965.563151817678</v>
      </c>
      <c r="P10" s="110">
        <v>31808.415989133464</v>
      </c>
      <c r="Q10" s="110">
        <v>32195.399497802497</v>
      </c>
      <c r="R10" s="110">
        <v>32412.314212020232</v>
      </c>
      <c r="S10" s="110">
        <v>32826.932232568644</v>
      </c>
      <c r="T10" s="165">
        <v>33530.62230334428</v>
      </c>
      <c r="U10" s="110">
        <v>34084.340711924386</v>
      </c>
      <c r="V10" s="110">
        <v>34705.695061120408</v>
      </c>
      <c r="W10" s="129">
        <v>35180.686046736795</v>
      </c>
      <c r="X10" s="110">
        <v>35667.243777545656</v>
      </c>
      <c r="Y10" s="110">
        <v>35995.387221875761</v>
      </c>
      <c r="Z10" s="110">
        <v>36045.1341877663</v>
      </c>
      <c r="AA10" s="130">
        <v>36348.844195437254</v>
      </c>
    </row>
    <row r="11" spans="2:27" x14ac:dyDescent="0.2">
      <c r="B11" s="3"/>
      <c r="D11" s="52" t="s">
        <v>105</v>
      </c>
      <c r="F11" s="86"/>
      <c r="G11" s="42" t="s">
        <v>101</v>
      </c>
      <c r="H11" s="129">
        <v>112701.47498452118</v>
      </c>
      <c r="I11" s="110">
        <v>115039.4491472025</v>
      </c>
      <c r="J11" s="110">
        <v>122407.28459252055</v>
      </c>
      <c r="K11" s="129">
        <v>129396.35592136515</v>
      </c>
      <c r="L11" s="110">
        <v>28636.241950464031</v>
      </c>
      <c r="M11" s="110">
        <v>28481.909520059075</v>
      </c>
      <c r="N11" s="110">
        <v>28216.461806101648</v>
      </c>
      <c r="O11" s="129">
        <v>27366.861707896413</v>
      </c>
      <c r="P11" s="110">
        <v>27816.86647820325</v>
      </c>
      <c r="Q11" s="110">
        <v>28613.459592773776</v>
      </c>
      <c r="R11" s="110">
        <v>29065.237776982303</v>
      </c>
      <c r="S11" s="110">
        <v>29543.885299243164</v>
      </c>
      <c r="T11" s="165">
        <v>29972.29712088039</v>
      </c>
      <c r="U11" s="110">
        <v>30416.912172611213</v>
      </c>
      <c r="V11" s="110">
        <v>30806.447468508362</v>
      </c>
      <c r="W11" s="129">
        <v>31211.627830520581</v>
      </c>
      <c r="X11" s="110">
        <v>31654.820243262911</v>
      </c>
      <c r="Y11" s="110">
        <v>32138.735609791249</v>
      </c>
      <c r="Z11" s="110">
        <v>32581.123797442862</v>
      </c>
      <c r="AA11" s="130">
        <v>33021.67627086812</v>
      </c>
    </row>
    <row r="12" spans="2:27" x14ac:dyDescent="0.2">
      <c r="B12" s="3"/>
      <c r="D12" s="52" t="s">
        <v>106</v>
      </c>
      <c r="F12" s="86"/>
      <c r="G12" s="42" t="s">
        <v>101</v>
      </c>
      <c r="H12" s="129">
        <v>111486.65711906104</v>
      </c>
      <c r="I12" s="110">
        <v>112767.44543857541</v>
      </c>
      <c r="J12" s="110">
        <v>120571.56904535039</v>
      </c>
      <c r="K12" s="129">
        <v>126753.26560129377</v>
      </c>
      <c r="L12" s="110">
        <v>28319.093896977905</v>
      </c>
      <c r="M12" s="110">
        <v>28009.108248415901</v>
      </c>
      <c r="N12" s="110">
        <v>27760.940427410591</v>
      </c>
      <c r="O12" s="129">
        <v>27397.514546256636</v>
      </c>
      <c r="P12" s="110">
        <v>27379.397728100572</v>
      </c>
      <c r="Q12" s="110">
        <v>28012.875126402338</v>
      </c>
      <c r="R12" s="110">
        <v>28471.150115765882</v>
      </c>
      <c r="S12" s="110">
        <v>28904.022468306619</v>
      </c>
      <c r="T12" s="165">
        <v>29492.073967751825</v>
      </c>
      <c r="U12" s="110">
        <v>29941.59535902401</v>
      </c>
      <c r="V12" s="110">
        <v>30378.967998831587</v>
      </c>
      <c r="W12" s="129">
        <v>30758.931719742966</v>
      </c>
      <c r="X12" s="110">
        <v>31254.170467557968</v>
      </c>
      <c r="Y12" s="110">
        <v>31639.589269323893</v>
      </c>
      <c r="Z12" s="110">
        <v>31753.806356936842</v>
      </c>
      <c r="AA12" s="130">
        <v>32105.699507475056</v>
      </c>
    </row>
    <row r="13" spans="2:27" ht="15" thickBot="1" x14ac:dyDescent="0.25">
      <c r="B13" s="57"/>
      <c r="C13" s="88"/>
      <c r="D13" s="88" t="s">
        <v>32</v>
      </c>
      <c r="E13" s="88"/>
      <c r="F13" s="89"/>
      <c r="G13" s="179" t="s">
        <v>101</v>
      </c>
      <c r="H13" s="139">
        <v>1214.8178654601325</v>
      </c>
      <c r="I13" s="92">
        <v>2272.0037086270822</v>
      </c>
      <c r="J13" s="92">
        <v>1835.715547170159</v>
      </c>
      <c r="K13" s="139">
        <v>2643.0903200713838</v>
      </c>
      <c r="L13" s="92">
        <v>317.14805348612572</v>
      </c>
      <c r="M13" s="92">
        <v>472.8012716431731</v>
      </c>
      <c r="N13" s="92">
        <v>455.52137869105718</v>
      </c>
      <c r="O13" s="139">
        <v>-30.652838360223541</v>
      </c>
      <c r="P13" s="92">
        <v>437.46875010267831</v>
      </c>
      <c r="Q13" s="92">
        <v>600.58446637143788</v>
      </c>
      <c r="R13" s="92">
        <v>594.08766121642111</v>
      </c>
      <c r="S13" s="92">
        <v>639.86283093654492</v>
      </c>
      <c r="T13" s="182">
        <v>480.22315312856517</v>
      </c>
      <c r="U13" s="92">
        <v>475.3168135872038</v>
      </c>
      <c r="V13" s="92">
        <v>427.4794696767749</v>
      </c>
      <c r="W13" s="139">
        <v>452.6961107776151</v>
      </c>
      <c r="X13" s="92">
        <v>400.64977570494375</v>
      </c>
      <c r="Y13" s="92">
        <v>499.14634046735591</v>
      </c>
      <c r="Z13" s="92">
        <v>827.31744050601992</v>
      </c>
      <c r="AA13" s="93">
        <v>915.97676339306418</v>
      </c>
    </row>
    <row r="14" spans="2:27" ht="15" thickBot="1" x14ac:dyDescent="0.25">
      <c r="G14" s="94"/>
    </row>
    <row r="15" spans="2:27" ht="30" customHeight="1" x14ac:dyDescent="0.2">
      <c r="B15" s="65" t="str">
        <f>""&amp;Summary!$H$3&amp;" - GDP components [change over previous period]"</f>
        <v>Summer medium-term forecast (MTF-2024Q2) - GDP components [change over previous period]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</row>
    <row r="16" spans="2:27" x14ac:dyDescent="0.2">
      <c r="B16" s="308" t="s">
        <v>100</v>
      </c>
      <c r="C16" s="309"/>
      <c r="D16" s="309"/>
      <c r="E16" s="309"/>
      <c r="F16" s="310"/>
      <c r="G16" s="311" t="s">
        <v>19</v>
      </c>
      <c r="H16" s="111" t="str">
        <f t="shared" ref="H16:K16" si="0">H$3</f>
        <v>Actual</v>
      </c>
      <c r="I16" s="299">
        <f t="shared" si="0"/>
        <v>2024</v>
      </c>
      <c r="J16" s="299">
        <f t="shared" si="0"/>
        <v>2025</v>
      </c>
      <c r="K16" s="293">
        <f t="shared" si="0"/>
        <v>2026</v>
      </c>
      <c r="L16" s="312">
        <f t="shared" ref="L16:X16" si="1">L$3</f>
        <v>2023</v>
      </c>
      <c r="M16" s="313"/>
      <c r="N16" s="313"/>
      <c r="O16" s="315"/>
      <c r="P16" s="312">
        <f t="shared" si="1"/>
        <v>2024</v>
      </c>
      <c r="Q16" s="313"/>
      <c r="R16" s="313"/>
      <c r="S16" s="315"/>
      <c r="T16" s="312">
        <f t="shared" si="1"/>
        <v>2025</v>
      </c>
      <c r="U16" s="313"/>
      <c r="V16" s="313"/>
      <c r="W16" s="315"/>
      <c r="X16" s="312">
        <f t="shared" si="1"/>
        <v>2026</v>
      </c>
      <c r="Y16" s="313"/>
      <c r="Z16" s="313"/>
      <c r="AA16" s="314"/>
    </row>
    <row r="17" spans="2:27" x14ac:dyDescent="0.2">
      <c r="B17" s="303"/>
      <c r="C17" s="304"/>
      <c r="D17" s="304"/>
      <c r="E17" s="304"/>
      <c r="F17" s="305"/>
      <c r="G17" s="307"/>
      <c r="H17" s="173">
        <f>$H$4</f>
        <v>2023</v>
      </c>
      <c r="I17" s="296"/>
      <c r="J17" s="296"/>
      <c r="K17" s="294"/>
      <c r="L17" s="115" t="s">
        <v>0</v>
      </c>
      <c r="M17" s="113" t="s">
        <v>1</v>
      </c>
      <c r="N17" s="113" t="s">
        <v>2</v>
      </c>
      <c r="O17" s="114" t="s">
        <v>3</v>
      </c>
      <c r="P17" s="115" t="s">
        <v>0</v>
      </c>
      <c r="Q17" s="113" t="s">
        <v>1</v>
      </c>
      <c r="R17" s="113" t="s">
        <v>2</v>
      </c>
      <c r="S17" s="203" t="s">
        <v>3</v>
      </c>
      <c r="T17" s="115" t="s">
        <v>0</v>
      </c>
      <c r="U17" s="113" t="s">
        <v>1</v>
      </c>
      <c r="V17" s="113" t="s">
        <v>2</v>
      </c>
      <c r="W17" s="114" t="s">
        <v>3</v>
      </c>
      <c r="X17" s="113" t="s">
        <v>0</v>
      </c>
      <c r="Y17" s="113" t="s">
        <v>1</v>
      </c>
      <c r="Z17" s="113" t="s">
        <v>2</v>
      </c>
      <c r="AA17" s="116" t="s">
        <v>3</v>
      </c>
    </row>
    <row r="18" spans="2:27" ht="4.3499999999999996" customHeight="1" x14ac:dyDescent="0.2">
      <c r="B18" s="8"/>
      <c r="C18" s="9"/>
      <c r="D18" s="9"/>
      <c r="E18" s="9"/>
      <c r="F18" s="117"/>
      <c r="G18" s="118"/>
      <c r="H18" s="121"/>
      <c r="I18" s="120"/>
      <c r="J18" s="120"/>
      <c r="K18" s="121"/>
      <c r="L18" s="61"/>
      <c r="M18" s="61"/>
      <c r="N18" s="61"/>
      <c r="O18" s="232"/>
      <c r="P18" s="61"/>
      <c r="Q18" s="61"/>
      <c r="R18" s="61"/>
      <c r="S18" s="61"/>
      <c r="T18" s="162"/>
      <c r="U18" s="61"/>
      <c r="V18" s="61"/>
      <c r="W18" s="86"/>
      <c r="X18" s="61"/>
      <c r="Y18" s="61"/>
      <c r="Z18" s="61"/>
      <c r="AA18" s="4"/>
    </row>
    <row r="19" spans="2:27" x14ac:dyDescent="0.2">
      <c r="B19" s="3"/>
      <c r="C19" s="52" t="s">
        <v>25</v>
      </c>
      <c r="F19" s="86"/>
      <c r="G19" s="42" t="s">
        <v>107</v>
      </c>
      <c r="H19" s="138">
        <v>1.5964549711513882</v>
      </c>
      <c r="I19" s="155">
        <v>2.7894318313255013</v>
      </c>
      <c r="J19" s="198">
        <v>3.1748199977969591</v>
      </c>
      <c r="K19" s="143">
        <v>2.1470183037112918</v>
      </c>
      <c r="L19" s="155">
        <v>0.19443220854419963</v>
      </c>
      <c r="M19" s="155">
        <v>0.75904989230323849</v>
      </c>
      <c r="N19" s="155">
        <v>0.592778333482741</v>
      </c>
      <c r="O19" s="138">
        <v>0.61825506469190827</v>
      </c>
      <c r="P19" s="155">
        <v>0.67144033546651372</v>
      </c>
      <c r="Q19" s="155">
        <v>0.92522555986191435</v>
      </c>
      <c r="R19" s="155">
        <v>0.45976413934580762</v>
      </c>
      <c r="S19" s="155">
        <v>0.8617054106482982</v>
      </c>
      <c r="T19" s="163">
        <v>0.94427925700605897</v>
      </c>
      <c r="U19" s="155">
        <v>0.72016233284276154</v>
      </c>
      <c r="V19" s="155">
        <v>0.78359061095976301</v>
      </c>
      <c r="W19" s="138">
        <v>0.61844988949977164</v>
      </c>
      <c r="X19" s="155">
        <v>0.50957705336122672</v>
      </c>
      <c r="Y19" s="155">
        <v>0.39128391664260675</v>
      </c>
      <c r="Z19" s="155">
        <v>0.37795353504330365</v>
      </c>
      <c r="AA19" s="144">
        <v>0.41942655476228197</v>
      </c>
    </row>
    <row r="20" spans="2:27" x14ac:dyDescent="0.2">
      <c r="B20" s="3"/>
      <c r="E20" s="52" t="s">
        <v>102</v>
      </c>
      <c r="F20" s="86"/>
      <c r="G20" s="42" t="s">
        <v>107</v>
      </c>
      <c r="H20" s="138">
        <v>-3.017161005066896</v>
      </c>
      <c r="I20" s="155">
        <v>1.2802708058969046</v>
      </c>
      <c r="J20" s="198">
        <v>2.1390354785530121</v>
      </c>
      <c r="K20" s="138">
        <v>1.6783041712400006</v>
      </c>
      <c r="L20" s="155">
        <v>-2.1983937361275423</v>
      </c>
      <c r="M20" s="155">
        <v>-0.84580483746610469</v>
      </c>
      <c r="N20" s="155">
        <v>-0.43153022924182949</v>
      </c>
      <c r="O20" s="138">
        <v>-0.83232004574888663</v>
      </c>
      <c r="P20" s="155">
        <v>1.5332884655072405</v>
      </c>
      <c r="Q20" s="155">
        <v>0.413090539869998</v>
      </c>
      <c r="R20" s="155">
        <v>0.7124097368623552</v>
      </c>
      <c r="S20" s="155">
        <v>0.57207550937259555</v>
      </c>
      <c r="T20" s="163">
        <v>0.5194114888009409</v>
      </c>
      <c r="U20" s="155">
        <v>0.48220588505469664</v>
      </c>
      <c r="V20" s="155">
        <v>0.47449959374755224</v>
      </c>
      <c r="W20" s="138">
        <v>0.46435338026667239</v>
      </c>
      <c r="X20" s="155">
        <v>0.44508228657748816</v>
      </c>
      <c r="Y20" s="155">
        <v>0.38467258784440617</v>
      </c>
      <c r="Z20" s="155">
        <v>0.31196939393878154</v>
      </c>
      <c r="AA20" s="144">
        <v>0.29203964646266911</v>
      </c>
    </row>
    <row r="21" spans="2:27" x14ac:dyDescent="0.2">
      <c r="B21" s="3"/>
      <c r="E21" s="52" t="s">
        <v>103</v>
      </c>
      <c r="F21" s="86"/>
      <c r="G21" s="42" t="s">
        <v>107</v>
      </c>
      <c r="H21" s="138">
        <v>-0.64471847632734125</v>
      </c>
      <c r="I21" s="155">
        <v>2.1678184242789484</v>
      </c>
      <c r="J21" s="155">
        <v>3.2870800511322784</v>
      </c>
      <c r="K21" s="138">
        <v>2.2818661394207567</v>
      </c>
      <c r="L21" s="155">
        <v>2.9826602718017625E-2</v>
      </c>
      <c r="M21" s="155">
        <v>0.41452493663685175</v>
      </c>
      <c r="N21" s="155">
        <v>0.69501737047859535</v>
      </c>
      <c r="O21" s="138">
        <v>-6.2683142588426222E-2</v>
      </c>
      <c r="P21" s="155">
        <v>0.95875068668769359</v>
      </c>
      <c r="Q21" s="155">
        <v>0.42616197247318155</v>
      </c>
      <c r="R21" s="155">
        <v>0.56802237504656716</v>
      </c>
      <c r="S21" s="155">
        <v>0.74102429115644952</v>
      </c>
      <c r="T21" s="163">
        <v>1.4078247130749872</v>
      </c>
      <c r="U21" s="155">
        <v>0.79467475491740913</v>
      </c>
      <c r="V21" s="155">
        <v>0.35161115579323621</v>
      </c>
      <c r="W21" s="138">
        <v>0.49778066424359224</v>
      </c>
      <c r="X21" s="155">
        <v>0.58883770197317631</v>
      </c>
      <c r="Y21" s="155">
        <v>0.8069691575465896</v>
      </c>
      <c r="Z21" s="155">
        <v>0.48376794468576634</v>
      </c>
      <c r="AA21" s="144">
        <v>0.31721998532592011</v>
      </c>
    </row>
    <row r="22" spans="2:27" x14ac:dyDescent="0.2">
      <c r="B22" s="3"/>
      <c r="E22" s="52" t="s">
        <v>29</v>
      </c>
      <c r="F22" s="86"/>
      <c r="G22" s="42" t="s">
        <v>107</v>
      </c>
      <c r="H22" s="138">
        <v>10.592785952090594</v>
      </c>
      <c r="I22" s="155">
        <v>-0.3853885881102741</v>
      </c>
      <c r="J22" s="155">
        <v>6.3591701674454981</v>
      </c>
      <c r="K22" s="138">
        <v>1.0487993753011722</v>
      </c>
      <c r="L22" s="155">
        <v>-1.4024943700528496</v>
      </c>
      <c r="M22" s="155">
        <v>3.8425146809994573</v>
      </c>
      <c r="N22" s="155">
        <v>2.4686263575557348</v>
      </c>
      <c r="O22" s="138">
        <v>6.9547517563049155</v>
      </c>
      <c r="P22" s="155">
        <v>-6.7894877356756211</v>
      </c>
      <c r="Q22" s="155">
        <v>-0.18648051519306819</v>
      </c>
      <c r="R22" s="155">
        <v>-0.87549872826838282</v>
      </c>
      <c r="S22" s="155">
        <v>0.52434832759804806</v>
      </c>
      <c r="T22" s="163">
        <v>3.7359280465042275</v>
      </c>
      <c r="U22" s="155">
        <v>1.3616238974401682</v>
      </c>
      <c r="V22" s="155">
        <v>2.6878932931590356</v>
      </c>
      <c r="W22" s="138">
        <v>0.93262390541737261</v>
      </c>
      <c r="X22" s="155">
        <v>1.4357459056355992</v>
      </c>
      <c r="Y22" s="155">
        <v>-0.95546488134029062</v>
      </c>
      <c r="Z22" s="155">
        <v>-3.7805123566958372</v>
      </c>
      <c r="AA22" s="144">
        <v>-0.40944412544455133</v>
      </c>
    </row>
    <row r="23" spans="2:27" x14ac:dyDescent="0.2">
      <c r="B23" s="3"/>
      <c r="E23" s="52" t="s">
        <v>104</v>
      </c>
      <c r="F23" s="86"/>
      <c r="G23" s="42" t="s">
        <v>107</v>
      </c>
      <c r="H23" s="138">
        <v>0.31418099813504341</v>
      </c>
      <c r="I23" s="155">
        <v>1.0456020835556785</v>
      </c>
      <c r="J23" s="155">
        <v>3.3244514718384863</v>
      </c>
      <c r="K23" s="138">
        <v>1.6361460191554045</v>
      </c>
      <c r="L23" s="155">
        <v>-1.6310955212885005</v>
      </c>
      <c r="M23" s="155">
        <v>0.42801520109330227</v>
      </c>
      <c r="N23" s="155">
        <v>0.44016235813030846</v>
      </c>
      <c r="O23" s="138">
        <v>1.1441637345551925</v>
      </c>
      <c r="P23" s="155">
        <v>-0.64668477879718012</v>
      </c>
      <c r="Q23" s="155">
        <v>0.27493020882319286</v>
      </c>
      <c r="R23" s="155">
        <v>0.316154176239138</v>
      </c>
      <c r="S23" s="155">
        <v>0.59142153184146196</v>
      </c>
      <c r="T23" s="163">
        <v>1.4200826672253015</v>
      </c>
      <c r="U23" s="155">
        <v>0.74558879570361114</v>
      </c>
      <c r="V23" s="155">
        <v>0.97702494238033921</v>
      </c>
      <c r="W23" s="138">
        <v>0.58320586819885989</v>
      </c>
      <c r="X23" s="155">
        <v>0.71039369525662721</v>
      </c>
      <c r="Y23" s="155">
        <v>0.13354877692025013</v>
      </c>
      <c r="Z23" s="155">
        <v>-0.64335071897654927</v>
      </c>
      <c r="AA23" s="144">
        <v>0.13291224034863092</v>
      </c>
    </row>
    <row r="24" spans="2:27" x14ac:dyDescent="0.2">
      <c r="B24" s="3"/>
      <c r="D24" s="52" t="s">
        <v>105</v>
      </c>
      <c r="F24" s="86"/>
      <c r="G24" s="42" t="s">
        <v>107</v>
      </c>
      <c r="H24" s="138">
        <v>-0.9557835935896577</v>
      </c>
      <c r="I24" s="155">
        <v>3.6204100674764419</v>
      </c>
      <c r="J24" s="155">
        <v>4.5606500957007086</v>
      </c>
      <c r="K24" s="138">
        <v>3.5400388661784348</v>
      </c>
      <c r="L24" s="155">
        <v>-5.1201524926937623</v>
      </c>
      <c r="M24" s="155">
        <v>3.5123692765775587</v>
      </c>
      <c r="N24" s="155">
        <v>3.057618100603861</v>
      </c>
      <c r="O24" s="138">
        <v>-1.9416795630913697</v>
      </c>
      <c r="P24" s="155">
        <v>-0.14615217880259479</v>
      </c>
      <c r="Q24" s="155">
        <v>2.6057868948909544</v>
      </c>
      <c r="R24" s="155">
        <v>1.1775338241568249</v>
      </c>
      <c r="S24" s="155">
        <v>1.2089270559948631</v>
      </c>
      <c r="T24" s="163">
        <v>1.0142551124845909</v>
      </c>
      <c r="U24" s="155">
        <v>0.973721884910276</v>
      </c>
      <c r="V24" s="155">
        <v>0.81335900655467697</v>
      </c>
      <c r="W24" s="138">
        <v>0.8079145595561954</v>
      </c>
      <c r="X24" s="155">
        <v>0.89199245930406335</v>
      </c>
      <c r="Y24" s="155">
        <v>0.9128104125323091</v>
      </c>
      <c r="Z24" s="155">
        <v>0.87944871189620244</v>
      </c>
      <c r="AA24" s="144">
        <v>0.88532986261738245</v>
      </c>
    </row>
    <row r="25" spans="2:27" x14ac:dyDescent="0.2">
      <c r="B25" s="3"/>
      <c r="D25" s="52" t="s">
        <v>106</v>
      </c>
      <c r="F25" s="86"/>
      <c r="G25" s="42" t="s">
        <v>107</v>
      </c>
      <c r="H25" s="138">
        <v>-6.8984796460729711</v>
      </c>
      <c r="I25" s="155">
        <v>4.2150854326323213</v>
      </c>
      <c r="J25" s="155">
        <v>4.7848238673023076</v>
      </c>
      <c r="K25" s="138">
        <v>3.1170225082397138</v>
      </c>
      <c r="L25" s="155">
        <v>-14.046231728706871</v>
      </c>
      <c r="M25" s="155">
        <v>3.9902142980212147</v>
      </c>
      <c r="N25" s="155">
        <v>5.756005052385845</v>
      </c>
      <c r="O25" s="138">
        <v>-0.16357036209090836</v>
      </c>
      <c r="P25" s="155">
        <v>-1.6698313631010109</v>
      </c>
      <c r="Q25" s="155">
        <v>1.9933985249969766</v>
      </c>
      <c r="R25" s="155">
        <v>1.0237073332678222</v>
      </c>
      <c r="S25" s="155">
        <v>0.95537140669370046</v>
      </c>
      <c r="T25" s="163">
        <v>1.5130073693324704</v>
      </c>
      <c r="U25" s="155">
        <v>1.0194316828530532</v>
      </c>
      <c r="V25" s="155">
        <v>1.0154054255688578</v>
      </c>
      <c r="W25" s="138">
        <v>0.78555689543719609</v>
      </c>
      <c r="X25" s="155">
        <v>1.1269891122823452</v>
      </c>
      <c r="Y25" s="155">
        <v>0.68564683656906311</v>
      </c>
      <c r="Z25" s="155">
        <v>-0.12517809360255683</v>
      </c>
      <c r="AA25" s="144">
        <v>0.63399128044059694</v>
      </c>
    </row>
    <row r="26" spans="2:27" ht="15" thickBot="1" x14ac:dyDescent="0.25">
      <c r="B26" s="57"/>
      <c r="C26" s="88"/>
      <c r="D26" s="88" t="s">
        <v>32</v>
      </c>
      <c r="E26" s="88"/>
      <c r="F26" s="89"/>
      <c r="G26" s="179" t="s">
        <v>107</v>
      </c>
      <c r="H26" s="151">
        <v>328.18671194775646</v>
      </c>
      <c r="I26" s="150">
        <v>-3.5410895791742121</v>
      </c>
      <c r="J26" s="150">
        <v>1.6439144949698061</v>
      </c>
      <c r="K26" s="151">
        <v>9.2140009745985481</v>
      </c>
      <c r="L26" s="276">
        <v>3782.2234039454934</v>
      </c>
      <c r="M26" s="150">
        <v>-0.97658754624235655</v>
      </c>
      <c r="N26" s="150">
        <v>-23.56294117451489</v>
      </c>
      <c r="O26" s="151">
        <v>-26.211828737145709</v>
      </c>
      <c r="P26" s="150">
        <v>27.992924643663699</v>
      </c>
      <c r="Q26" s="150">
        <v>11.294272102584202</v>
      </c>
      <c r="R26" s="150">
        <v>3.177614503179214</v>
      </c>
      <c r="S26" s="150">
        <v>4.4368822082461463</v>
      </c>
      <c r="T26" s="168">
        <v>-5.1235713819821314</v>
      </c>
      <c r="U26" s="150">
        <v>0.3718522947197016</v>
      </c>
      <c r="V26" s="150">
        <v>-1.8641888328421317</v>
      </c>
      <c r="W26" s="151">
        <v>1.1128954327409133</v>
      </c>
      <c r="X26" s="150">
        <v>-2.3032190053326076</v>
      </c>
      <c r="Y26" s="150">
        <v>4.1099636214988493</v>
      </c>
      <c r="Z26" s="150">
        <v>14.553738625094169</v>
      </c>
      <c r="AA26" s="169">
        <v>3.868004852561711</v>
      </c>
    </row>
    <row r="27" spans="2:27" ht="15" thickBot="1" x14ac:dyDescent="0.25"/>
    <row r="28" spans="2:27" ht="30" customHeight="1" x14ac:dyDescent="0.2">
      <c r="B28" s="65" t="str">
        <f>""&amp;Summary!$H$3&amp;" - GDP components [contribution to growth]"</f>
        <v>Summer medium-term forecast (MTF-2024Q2) - GDP components [contribution to growth]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</row>
    <row r="29" spans="2:27" x14ac:dyDescent="0.2">
      <c r="B29" s="308" t="s">
        <v>100</v>
      </c>
      <c r="C29" s="309"/>
      <c r="D29" s="309"/>
      <c r="E29" s="309"/>
      <c r="F29" s="310"/>
      <c r="G29" s="311" t="s">
        <v>19</v>
      </c>
      <c r="H29" s="111" t="str">
        <f t="shared" ref="H29:K29" si="2">H$3</f>
        <v>Actual</v>
      </c>
      <c r="I29" s="299">
        <f t="shared" si="2"/>
        <v>2024</v>
      </c>
      <c r="J29" s="299">
        <f t="shared" si="2"/>
        <v>2025</v>
      </c>
      <c r="K29" s="293">
        <f t="shared" si="2"/>
        <v>2026</v>
      </c>
      <c r="L29" s="312">
        <f t="shared" ref="L29:X29" si="3">L$3</f>
        <v>2023</v>
      </c>
      <c r="M29" s="313"/>
      <c r="N29" s="313"/>
      <c r="O29" s="315"/>
      <c r="P29" s="312">
        <f t="shared" ref="P29" si="4">P$3</f>
        <v>2024</v>
      </c>
      <c r="Q29" s="313"/>
      <c r="R29" s="313"/>
      <c r="S29" s="315"/>
      <c r="T29" s="312">
        <f t="shared" si="3"/>
        <v>2025</v>
      </c>
      <c r="U29" s="313"/>
      <c r="V29" s="313"/>
      <c r="W29" s="315"/>
      <c r="X29" s="312">
        <f t="shared" si="3"/>
        <v>2026</v>
      </c>
      <c r="Y29" s="313"/>
      <c r="Z29" s="313"/>
      <c r="AA29" s="314"/>
    </row>
    <row r="30" spans="2:27" x14ac:dyDescent="0.2">
      <c r="B30" s="303"/>
      <c r="C30" s="304"/>
      <c r="D30" s="304"/>
      <c r="E30" s="304"/>
      <c r="F30" s="305"/>
      <c r="G30" s="307"/>
      <c r="H30" s="173">
        <f>$H$4</f>
        <v>2023</v>
      </c>
      <c r="I30" s="296"/>
      <c r="J30" s="296"/>
      <c r="K30" s="294"/>
      <c r="L30" s="115" t="s">
        <v>0</v>
      </c>
      <c r="M30" s="113" t="s">
        <v>1</v>
      </c>
      <c r="N30" s="113" t="s">
        <v>2</v>
      </c>
      <c r="O30" s="114" t="s">
        <v>3</v>
      </c>
      <c r="P30" s="115" t="s">
        <v>0</v>
      </c>
      <c r="Q30" s="113" t="s">
        <v>1</v>
      </c>
      <c r="R30" s="113" t="s">
        <v>2</v>
      </c>
      <c r="S30" s="203" t="s">
        <v>3</v>
      </c>
      <c r="T30" s="115" t="s">
        <v>0</v>
      </c>
      <c r="U30" s="113" t="s">
        <v>1</v>
      </c>
      <c r="V30" s="113" t="s">
        <v>2</v>
      </c>
      <c r="W30" s="114" t="s">
        <v>3</v>
      </c>
      <c r="X30" s="113" t="s">
        <v>0</v>
      </c>
      <c r="Y30" s="113" t="s">
        <v>1</v>
      </c>
      <c r="Z30" s="113" t="s">
        <v>2</v>
      </c>
      <c r="AA30" s="116" t="s">
        <v>3</v>
      </c>
    </row>
    <row r="31" spans="2:27" ht="4.3499999999999996" customHeight="1" x14ac:dyDescent="0.2">
      <c r="B31" s="8"/>
      <c r="C31" s="9"/>
      <c r="D31" s="9"/>
      <c r="E31" s="9"/>
      <c r="F31" s="117"/>
      <c r="G31" s="118"/>
      <c r="H31" s="121"/>
      <c r="I31" s="120"/>
      <c r="J31" s="120"/>
      <c r="K31" s="233"/>
      <c r="L31" s="61"/>
      <c r="M31" s="61"/>
      <c r="N31" s="61"/>
      <c r="O31" s="232"/>
      <c r="P31" s="61"/>
      <c r="Q31" s="61"/>
      <c r="R31" s="61"/>
      <c r="S31" s="61"/>
      <c r="T31" s="162"/>
      <c r="U31" s="61"/>
      <c r="V31" s="61"/>
      <c r="W31" s="86"/>
      <c r="X31" s="61"/>
      <c r="Y31" s="61"/>
      <c r="Z31" s="61"/>
      <c r="AA31" s="4"/>
    </row>
    <row r="32" spans="2:27" x14ac:dyDescent="0.2">
      <c r="B32" s="3"/>
      <c r="C32" s="52" t="s">
        <v>25</v>
      </c>
      <c r="F32" s="86"/>
      <c r="G32" s="42" t="s">
        <v>107</v>
      </c>
      <c r="H32" s="138">
        <v>1.5964549711513882</v>
      </c>
      <c r="I32" s="155">
        <v>2.7894318313255013</v>
      </c>
      <c r="J32" s="155">
        <v>3.1748199977969591</v>
      </c>
      <c r="K32" s="138">
        <v>2.1470183037112918</v>
      </c>
      <c r="L32" s="155">
        <v>0.19443220854419963</v>
      </c>
      <c r="M32" s="155">
        <v>0.75904989230323849</v>
      </c>
      <c r="N32" s="155">
        <v>0.592778333482741</v>
      </c>
      <c r="O32" s="138">
        <v>0.61825506469190827</v>
      </c>
      <c r="P32" s="155">
        <v>0.67144033546651372</v>
      </c>
      <c r="Q32" s="155">
        <v>0.92522555986191435</v>
      </c>
      <c r="R32" s="155">
        <v>0.45976413934580762</v>
      </c>
      <c r="S32" s="155">
        <v>0.8617054106482982</v>
      </c>
      <c r="T32" s="163">
        <v>0.94427925700605897</v>
      </c>
      <c r="U32" s="155">
        <v>0.72016233284276154</v>
      </c>
      <c r="V32" s="155">
        <v>0.78359061095976301</v>
      </c>
      <c r="W32" s="138">
        <v>0.61844988949977164</v>
      </c>
      <c r="X32" s="155">
        <v>0.50957705336122672</v>
      </c>
      <c r="Y32" s="155">
        <v>0.39128391664260675</v>
      </c>
      <c r="Z32" s="155">
        <v>0.37795353504330365</v>
      </c>
      <c r="AA32" s="144">
        <v>0.41942655476228197</v>
      </c>
    </row>
    <row r="33" spans="2:27" x14ac:dyDescent="0.2">
      <c r="B33" s="3"/>
      <c r="E33" s="52" t="s">
        <v>102</v>
      </c>
      <c r="F33" s="86"/>
      <c r="G33" s="42" t="s">
        <v>213</v>
      </c>
      <c r="H33" s="138">
        <v>-1.7583947261149042</v>
      </c>
      <c r="I33" s="155">
        <v>0.71225592005324911</v>
      </c>
      <c r="J33" s="155">
        <v>1.1725425229940665</v>
      </c>
      <c r="K33" s="138">
        <v>0.91075029417660036</v>
      </c>
      <c r="L33" s="155">
        <v>-1.2792779962950256</v>
      </c>
      <c r="M33" s="155">
        <v>-0.48043209870851672</v>
      </c>
      <c r="N33" s="155">
        <v>-0.24121266403089839</v>
      </c>
      <c r="O33" s="138">
        <v>-0.46050490978286229</v>
      </c>
      <c r="P33" s="155">
        <v>0.83610563539681848</v>
      </c>
      <c r="Q33" s="155">
        <v>0.22718764069904543</v>
      </c>
      <c r="R33" s="155">
        <v>0.38981621840776909</v>
      </c>
      <c r="S33" s="155">
        <v>0.31381539612726955</v>
      </c>
      <c r="T33" s="163">
        <v>0.28410805563871572</v>
      </c>
      <c r="U33" s="155">
        <v>0.26264717175312674</v>
      </c>
      <c r="V33" s="155">
        <v>0.25783912020572436</v>
      </c>
      <c r="W33" s="138">
        <v>0.25155190005600347</v>
      </c>
      <c r="X33" s="155">
        <v>0.24074300224158576</v>
      </c>
      <c r="Y33" s="155">
        <v>0.20793415613342575</v>
      </c>
      <c r="Z33" s="155">
        <v>0.16862345465847406</v>
      </c>
      <c r="AA33" s="144">
        <v>0.15774740623219111</v>
      </c>
    </row>
    <row r="34" spans="2:27" x14ac:dyDescent="0.2">
      <c r="B34" s="3"/>
      <c r="E34" s="52" t="s">
        <v>103</v>
      </c>
      <c r="F34" s="86"/>
      <c r="G34" s="42" t="s">
        <v>213</v>
      </c>
      <c r="H34" s="138">
        <v>-0.11082971003217999</v>
      </c>
      <c r="I34" s="155">
        <v>0.3644360976574727</v>
      </c>
      <c r="J34" s="155">
        <v>0.54925550679976676</v>
      </c>
      <c r="K34" s="138">
        <v>0.38170388757181084</v>
      </c>
      <c r="L34" s="155">
        <v>5.041450978878835E-3</v>
      </c>
      <c r="M34" s="155">
        <v>6.995010135607177E-2</v>
      </c>
      <c r="N34" s="155">
        <v>0.11688151165557023</v>
      </c>
      <c r="O34" s="138">
        <v>-1.0552177795011478E-2</v>
      </c>
      <c r="P34" s="155">
        <v>0.16030531814899596</v>
      </c>
      <c r="Q34" s="155">
        <v>7.1458619485031058E-2</v>
      </c>
      <c r="R34" s="155">
        <v>9.4774719553387288E-2</v>
      </c>
      <c r="S34" s="155">
        <v>0.12377338405029899</v>
      </c>
      <c r="T34" s="163">
        <v>0.2348677893760471</v>
      </c>
      <c r="U34" s="155">
        <v>0.13318461128550951</v>
      </c>
      <c r="V34" s="155">
        <v>5.8972351760164167E-2</v>
      </c>
      <c r="W34" s="138">
        <v>8.3130108463673344E-2</v>
      </c>
      <c r="X34" s="155">
        <v>9.8218835817602615E-2</v>
      </c>
      <c r="Y34" s="155">
        <v>0.13470957120721688</v>
      </c>
      <c r="Z34" s="155">
        <v>8.1091093035789041E-2</v>
      </c>
      <c r="AA34" s="144">
        <v>5.3229720021688291E-2</v>
      </c>
    </row>
    <row r="35" spans="2:27" x14ac:dyDescent="0.2">
      <c r="B35" s="3"/>
      <c r="E35" s="52" t="s">
        <v>29</v>
      </c>
      <c r="F35" s="86"/>
      <c r="G35" s="42" t="s">
        <v>213</v>
      </c>
      <c r="H35" s="138">
        <v>2.1707207722862614</v>
      </c>
      <c r="I35" s="155">
        <v>-8.5968799134546248E-2</v>
      </c>
      <c r="J35" s="155">
        <v>1.3747288158999438</v>
      </c>
      <c r="K35" s="138">
        <v>0.23372772391962787</v>
      </c>
      <c r="L35" s="155">
        <v>-0.3029604255007729</v>
      </c>
      <c r="M35" s="155">
        <v>0.81681301764236158</v>
      </c>
      <c r="N35" s="155">
        <v>0.54082107818029568</v>
      </c>
      <c r="O35" s="138">
        <v>1.5520438662268776</v>
      </c>
      <c r="P35" s="155">
        <v>-1.610581364425943</v>
      </c>
      <c r="Q35" s="155">
        <v>-4.095790500676437E-2</v>
      </c>
      <c r="R35" s="155">
        <v>-0.19017325252844705</v>
      </c>
      <c r="S35" s="155">
        <v>0.11238352835770569</v>
      </c>
      <c r="T35" s="163">
        <v>0.79804290015615453</v>
      </c>
      <c r="U35" s="155">
        <v>0.29890445300250806</v>
      </c>
      <c r="V35" s="155">
        <v>0.59380573318790508</v>
      </c>
      <c r="W35" s="138">
        <v>0.20992701151570881</v>
      </c>
      <c r="X35" s="155">
        <v>0.32418529219360104</v>
      </c>
      <c r="Y35" s="155">
        <v>-0.21772787393186682</v>
      </c>
      <c r="Z35" s="155">
        <v>-0.84993257415816614</v>
      </c>
      <c r="AA35" s="144">
        <v>-8.8237492792922145E-2</v>
      </c>
    </row>
    <row r="36" spans="2:27" x14ac:dyDescent="0.2">
      <c r="B36" s="3"/>
      <c r="E36" s="52" t="s">
        <v>104</v>
      </c>
      <c r="F36" s="86"/>
      <c r="G36" s="42" t="s">
        <v>213</v>
      </c>
      <c r="H36" s="138">
        <v>0.30149633613918109</v>
      </c>
      <c r="I36" s="155">
        <v>0.99072321857618728</v>
      </c>
      <c r="J36" s="155">
        <v>3.0965268456937731</v>
      </c>
      <c r="K36" s="138">
        <v>1.5261819056680499</v>
      </c>
      <c r="L36" s="155">
        <v>-1.5771969708169058</v>
      </c>
      <c r="M36" s="155">
        <v>0.40633102028991669</v>
      </c>
      <c r="N36" s="155">
        <v>0.41648992580497912</v>
      </c>
      <c r="O36" s="138">
        <v>1.0809867786490097</v>
      </c>
      <c r="P36" s="155">
        <v>-0.61417041088015178</v>
      </c>
      <c r="Q36" s="155">
        <v>0.25768835517731215</v>
      </c>
      <c r="R36" s="155">
        <v>0.29441768543272251</v>
      </c>
      <c r="S36" s="155">
        <v>0.54997230853527979</v>
      </c>
      <c r="T36" s="163">
        <v>1.3170187451709137</v>
      </c>
      <c r="U36" s="155">
        <v>0.69473623604114809</v>
      </c>
      <c r="V36" s="155">
        <v>0.9106172051537863</v>
      </c>
      <c r="W36" s="138">
        <v>0.5446090200353928</v>
      </c>
      <c r="X36" s="155">
        <v>0.66314713025277494</v>
      </c>
      <c r="Y36" s="155">
        <v>0.1249158534087758</v>
      </c>
      <c r="Z36" s="155">
        <v>-0.60021802646390288</v>
      </c>
      <c r="AA36" s="144">
        <v>0.12273963346097151</v>
      </c>
    </row>
    <row r="37" spans="2:27" x14ac:dyDescent="0.2">
      <c r="B37" s="3"/>
      <c r="D37" s="52" t="s">
        <v>105</v>
      </c>
      <c r="F37" s="86"/>
      <c r="G37" s="42" t="s">
        <v>213</v>
      </c>
      <c r="H37" s="138">
        <v>-0.93197449076635686</v>
      </c>
      <c r="I37" s="155">
        <v>3.4415397018811396</v>
      </c>
      <c r="J37" s="155">
        <v>4.370374108259826</v>
      </c>
      <c r="K37" s="138">
        <v>3.4379095492376348</v>
      </c>
      <c r="L37" s="155">
        <v>-5.0072612150746458</v>
      </c>
      <c r="M37" s="155">
        <v>3.2527292223639108</v>
      </c>
      <c r="N37" s="155">
        <v>2.9089695011443322</v>
      </c>
      <c r="O37" s="138">
        <v>-1.8925474812951752</v>
      </c>
      <c r="P37" s="155">
        <v>-0.13882963681878766</v>
      </c>
      <c r="Q37" s="155">
        <v>2.4551289741517888</v>
      </c>
      <c r="R37" s="155">
        <v>1.1279268463642746</v>
      </c>
      <c r="S37" s="155">
        <v>1.1662712643642115</v>
      </c>
      <c r="T37" s="163">
        <v>0.98183655443132223</v>
      </c>
      <c r="U37" s="155">
        <v>0.94325230879984379</v>
      </c>
      <c r="V37" s="155">
        <v>0.78989101442196041</v>
      </c>
      <c r="W37" s="138">
        <v>0.78483540498660709</v>
      </c>
      <c r="X37" s="155">
        <v>0.86814314991607111</v>
      </c>
      <c r="Y37" s="155">
        <v>0.89178466209618135</v>
      </c>
      <c r="Z37" s="155">
        <v>0.86365486377449097</v>
      </c>
      <c r="AA37" s="144">
        <v>0.87377413026070838</v>
      </c>
    </row>
    <row r="38" spans="2:27" x14ac:dyDescent="0.2">
      <c r="B38" s="3"/>
      <c r="D38" s="52" t="s">
        <v>106</v>
      </c>
      <c r="F38" s="86"/>
      <c r="G38" s="42" t="s">
        <v>213</v>
      </c>
      <c r="H38" s="138">
        <v>6.607338600984745</v>
      </c>
      <c r="I38" s="155">
        <v>-3.6996256035815698</v>
      </c>
      <c r="J38" s="155">
        <v>-4.2579393788083593</v>
      </c>
      <c r="K38" s="138">
        <v>-2.8170731511943488</v>
      </c>
      <c r="L38" s="155">
        <v>13.704236108923363</v>
      </c>
      <c r="M38" s="155">
        <v>-3.3397392196910105</v>
      </c>
      <c r="N38" s="155">
        <v>-4.9721693507079525</v>
      </c>
      <c r="O38" s="138">
        <v>0.14854826862142173</v>
      </c>
      <c r="P38" s="155">
        <v>1.5046928348445776</v>
      </c>
      <c r="Q38" s="155">
        <v>-1.7544858640575638</v>
      </c>
      <c r="R38" s="155">
        <v>-0.91055019073605514</v>
      </c>
      <c r="S38" s="155">
        <v>-0.85453816225120571</v>
      </c>
      <c r="T38" s="163">
        <v>-1.3545760425961617</v>
      </c>
      <c r="U38" s="155">
        <v>-0.91782621199823433</v>
      </c>
      <c r="V38" s="155">
        <v>-0.91691760861599569</v>
      </c>
      <c r="W38" s="138">
        <v>-0.71099453552224656</v>
      </c>
      <c r="X38" s="155">
        <v>-1.0217132268075977</v>
      </c>
      <c r="Y38" s="155">
        <v>-0.62541659886236167</v>
      </c>
      <c r="Z38" s="155">
        <v>0.11451669773275124</v>
      </c>
      <c r="AA38" s="144">
        <v>-0.57708720895941523</v>
      </c>
    </row>
    <row r="39" spans="2:27" x14ac:dyDescent="0.2">
      <c r="B39" s="3"/>
      <c r="D39" s="52" t="s">
        <v>32</v>
      </c>
      <c r="F39" s="86"/>
      <c r="G39" s="42" t="s">
        <v>213</v>
      </c>
      <c r="H39" s="136">
        <v>5.6753641102184078</v>
      </c>
      <c r="I39" s="155">
        <v>-0.25808590170042162</v>
      </c>
      <c r="J39" s="155">
        <v>0.11243472945145516</v>
      </c>
      <c r="K39" s="138">
        <v>0.62083639804327095</v>
      </c>
      <c r="L39" s="155">
        <v>8.6969748938487168</v>
      </c>
      <c r="M39" s="155">
        <v>-8.7009997327100241E-2</v>
      </c>
      <c r="N39" s="155">
        <v>-2.0631998495636203</v>
      </c>
      <c r="O39" s="138">
        <v>-1.7439992126737536</v>
      </c>
      <c r="P39" s="155">
        <v>1.3658631980257898</v>
      </c>
      <c r="Q39" s="155">
        <v>0.70064311009422475</v>
      </c>
      <c r="R39" s="155">
        <v>0.21737665562821953</v>
      </c>
      <c r="S39" s="155">
        <v>0.31173310211300564</v>
      </c>
      <c r="T39" s="163">
        <v>-0.37273948816483965</v>
      </c>
      <c r="U39" s="155">
        <v>2.5426096801609475E-2</v>
      </c>
      <c r="V39" s="155">
        <v>-0.12702659419403534</v>
      </c>
      <c r="W39" s="138">
        <v>7.3840869464360581E-2</v>
      </c>
      <c r="X39" s="155">
        <v>-0.15357007689152657</v>
      </c>
      <c r="Y39" s="155">
        <v>0.26636806323381962</v>
      </c>
      <c r="Z39" s="155">
        <v>0.97817156150724216</v>
      </c>
      <c r="AA39" s="144">
        <v>0.29668692130129315</v>
      </c>
    </row>
    <row r="40" spans="2:27" ht="15" thickBot="1" x14ac:dyDescent="0.25">
      <c r="B40" s="57"/>
      <c r="C40" s="88"/>
      <c r="D40" s="88" t="s">
        <v>108</v>
      </c>
      <c r="E40" s="88"/>
      <c r="F40" s="89"/>
      <c r="G40" s="179" t="s">
        <v>213</v>
      </c>
      <c r="H40" s="149">
        <v>-4.3804054752061807</v>
      </c>
      <c r="I40" s="150">
        <v>2.0567945144497322</v>
      </c>
      <c r="J40" s="150">
        <v>-3.4141577348286267E-2</v>
      </c>
      <c r="K40" s="151">
        <v>0</v>
      </c>
      <c r="L40" s="150">
        <v>-6.9253457144875989</v>
      </c>
      <c r="M40" s="150">
        <v>0.43972886934040883</v>
      </c>
      <c r="N40" s="150">
        <v>2.2394882572414128</v>
      </c>
      <c r="O40" s="151">
        <v>1.2812674987166623</v>
      </c>
      <c r="P40" s="150">
        <v>-8.0252451679166933E-2</v>
      </c>
      <c r="Q40" s="150">
        <v>-3.3105905409615138E-2</v>
      </c>
      <c r="R40" s="150">
        <v>-5.2030201715120419E-2</v>
      </c>
      <c r="S40" s="150">
        <v>0</v>
      </c>
      <c r="T40" s="168">
        <v>0</v>
      </c>
      <c r="U40" s="150">
        <v>0</v>
      </c>
      <c r="V40" s="150">
        <v>0</v>
      </c>
      <c r="W40" s="151">
        <v>0</v>
      </c>
      <c r="X40" s="150">
        <v>0</v>
      </c>
      <c r="Y40" s="150">
        <v>0</v>
      </c>
      <c r="Z40" s="150">
        <v>0</v>
      </c>
      <c r="AA40" s="169">
        <v>0</v>
      </c>
    </row>
    <row r="41" spans="2:27" x14ac:dyDescent="0.2">
      <c r="B41" s="11" t="s">
        <v>12</v>
      </c>
      <c r="C41" s="61"/>
      <c r="D41" s="61"/>
      <c r="E41" s="61"/>
      <c r="F41" s="61"/>
      <c r="G41" s="94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2:27" x14ac:dyDescent="0.2">
      <c r="B42" s="61"/>
      <c r="C42" s="61"/>
      <c r="D42" s="61"/>
      <c r="E42" s="61"/>
      <c r="F42" s="61"/>
      <c r="G42" s="94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2:27" ht="15" thickBot="1" x14ac:dyDescent="0.25">
      <c r="B43" s="174" t="s">
        <v>11</v>
      </c>
      <c r="I43" s="88"/>
      <c r="J43" s="88"/>
      <c r="K43" s="61"/>
    </row>
    <row r="44" spans="2:27" x14ac:dyDescent="0.2">
      <c r="B44" s="300" t="s">
        <v>100</v>
      </c>
      <c r="C44" s="301"/>
      <c r="D44" s="301"/>
      <c r="E44" s="301"/>
      <c r="F44" s="302"/>
      <c r="G44" s="306" t="s">
        <v>19</v>
      </c>
      <c r="H44" s="183" t="str">
        <f>H$3</f>
        <v>Actual</v>
      </c>
      <c r="I44" s="295">
        <f t="shared" ref="I44:K44" si="5">I$3</f>
        <v>2024</v>
      </c>
      <c r="J44" s="295">
        <f t="shared" si="5"/>
        <v>2025</v>
      </c>
      <c r="K44" s="297">
        <f t="shared" si="5"/>
        <v>2026</v>
      </c>
    </row>
    <row r="45" spans="2:27" ht="15" customHeight="1" x14ac:dyDescent="0.2">
      <c r="B45" s="303"/>
      <c r="C45" s="304"/>
      <c r="D45" s="304"/>
      <c r="E45" s="304"/>
      <c r="F45" s="305"/>
      <c r="G45" s="307"/>
      <c r="H45" s="173">
        <f>$H$4</f>
        <v>2023</v>
      </c>
      <c r="I45" s="296"/>
      <c r="J45" s="296"/>
      <c r="K45" s="298"/>
    </row>
    <row r="46" spans="2:27" ht="4.3499999999999996" customHeight="1" x14ac:dyDescent="0.2">
      <c r="B46" s="8"/>
      <c r="C46" s="9"/>
      <c r="D46" s="9"/>
      <c r="E46" s="9"/>
      <c r="F46" s="117"/>
      <c r="G46" s="118"/>
      <c r="H46" s="184"/>
      <c r="I46" s="120"/>
      <c r="J46" s="120"/>
      <c r="K46" s="122"/>
    </row>
    <row r="47" spans="2:27" x14ac:dyDescent="0.2">
      <c r="B47" s="3"/>
      <c r="C47" s="52" t="s">
        <v>29</v>
      </c>
      <c r="F47" s="86"/>
      <c r="G47" s="42" t="s">
        <v>107</v>
      </c>
      <c r="H47" s="136">
        <v>10.592785952090594</v>
      </c>
      <c r="I47" s="155">
        <v>-0.3853885881102741</v>
      </c>
      <c r="J47" s="155">
        <v>6.3591701674454981</v>
      </c>
      <c r="K47" s="144">
        <v>1.0487993753011722</v>
      </c>
    </row>
    <row r="48" spans="2:27" x14ac:dyDescent="0.2">
      <c r="B48" s="3"/>
      <c r="D48" s="174" t="s">
        <v>109</v>
      </c>
      <c r="F48" s="86"/>
      <c r="G48" s="42" t="s">
        <v>107</v>
      </c>
      <c r="H48" s="136">
        <v>2.3705385041714351</v>
      </c>
      <c r="I48" s="155">
        <v>4.2289223089536847</v>
      </c>
      <c r="J48" s="155">
        <v>5.4214686347458638</v>
      </c>
      <c r="K48" s="144">
        <v>2.3424942812331722</v>
      </c>
    </row>
    <row r="49" spans="2:11" ht="15" thickBot="1" x14ac:dyDescent="0.25">
      <c r="B49" s="57"/>
      <c r="C49" s="88"/>
      <c r="D49" s="185" t="s">
        <v>110</v>
      </c>
      <c r="E49" s="88"/>
      <c r="F49" s="89"/>
      <c r="G49" s="90" t="s">
        <v>107</v>
      </c>
      <c r="H49" s="149">
        <v>56.972710637537489</v>
      </c>
      <c r="I49" s="150">
        <v>-17.359895947483167</v>
      </c>
      <c r="J49" s="150">
        <v>10.709802111152385</v>
      </c>
      <c r="K49" s="169">
        <v>-4.6668104492633944</v>
      </c>
    </row>
    <row r="50" spans="2:11" ht="15" x14ac:dyDescent="0.25">
      <c r="B50" s="11" t="s">
        <v>111</v>
      </c>
      <c r="C50" s="247"/>
      <c r="D50" s="247"/>
      <c r="E50" s="247"/>
      <c r="F50" s="247"/>
      <c r="G50" s="94"/>
      <c r="H50" s="61"/>
      <c r="I50" s="61"/>
    </row>
    <row r="57" spans="2:11" x14ac:dyDescent="0.2">
      <c r="B57" s="61"/>
      <c r="C57" s="61"/>
      <c r="D57" s="61"/>
      <c r="E57" s="61"/>
      <c r="F57" s="61"/>
      <c r="G57" s="94"/>
      <c r="H57" s="61"/>
      <c r="I57" s="61"/>
    </row>
    <row r="58" spans="2:11" x14ac:dyDescent="0.2">
      <c r="B58" s="61"/>
      <c r="C58" s="61"/>
      <c r="D58" s="61"/>
      <c r="E58" s="61"/>
      <c r="F58" s="61"/>
      <c r="G58" s="94"/>
      <c r="H58" s="61"/>
      <c r="I58" s="61"/>
    </row>
    <row r="59" spans="2:11" x14ac:dyDescent="0.2">
      <c r="B59" s="61"/>
      <c r="C59" s="61"/>
      <c r="D59" s="61"/>
      <c r="E59" s="61"/>
      <c r="F59" s="61"/>
      <c r="G59" s="94"/>
      <c r="H59" s="61"/>
      <c r="I59" s="61"/>
    </row>
    <row r="60" spans="2:11" x14ac:dyDescent="0.2">
      <c r="B60" s="61"/>
      <c r="C60" s="61"/>
      <c r="D60" s="61"/>
      <c r="E60" s="61"/>
      <c r="F60" s="61"/>
      <c r="G60" s="94"/>
      <c r="H60" s="61"/>
      <c r="I60" s="61"/>
    </row>
    <row r="61" spans="2:11" x14ac:dyDescent="0.2">
      <c r="B61" s="61"/>
      <c r="C61" s="61"/>
      <c r="D61" s="61"/>
      <c r="E61" s="61"/>
      <c r="F61" s="61"/>
      <c r="G61" s="94"/>
      <c r="H61" s="61"/>
      <c r="I61" s="61"/>
    </row>
    <row r="62" spans="2:11" x14ac:dyDescent="0.2">
      <c r="B62" s="61"/>
      <c r="C62" s="61"/>
      <c r="D62" s="61"/>
      <c r="E62" s="61"/>
      <c r="F62" s="61"/>
      <c r="G62" s="94"/>
      <c r="H62" s="61"/>
      <c r="I62" s="61"/>
    </row>
    <row r="63" spans="2:11" x14ac:dyDescent="0.2">
      <c r="B63" s="61"/>
      <c r="C63" s="61"/>
      <c r="D63" s="61"/>
      <c r="E63" s="61"/>
      <c r="F63" s="61"/>
      <c r="G63" s="94"/>
      <c r="H63" s="61"/>
      <c r="I63" s="61"/>
    </row>
    <row r="64" spans="2:11" x14ac:dyDescent="0.2">
      <c r="B64" s="61"/>
      <c r="C64" s="61"/>
      <c r="D64" s="61"/>
      <c r="E64" s="61"/>
      <c r="F64" s="61"/>
      <c r="G64" s="94"/>
      <c r="H64" s="61"/>
      <c r="I64" s="61"/>
    </row>
    <row r="65" spans="2:9" x14ac:dyDescent="0.2">
      <c r="B65" s="61"/>
      <c r="C65" s="61"/>
      <c r="D65" s="61"/>
      <c r="E65" s="61"/>
      <c r="F65" s="61"/>
      <c r="G65" s="94"/>
      <c r="H65" s="61"/>
      <c r="I65" s="61"/>
    </row>
    <row r="66" spans="2:9" x14ac:dyDescent="0.2">
      <c r="B66" s="61"/>
      <c r="C66" s="61"/>
      <c r="D66" s="61"/>
      <c r="E66" s="61"/>
      <c r="F66" s="61"/>
      <c r="G66" s="94"/>
      <c r="H66" s="61"/>
      <c r="I66" s="61"/>
    </row>
    <row r="67" spans="2:9" x14ac:dyDescent="0.2">
      <c r="B67" s="61"/>
      <c r="C67" s="61"/>
      <c r="D67" s="61"/>
      <c r="E67" s="61"/>
      <c r="F67" s="61"/>
      <c r="G67" s="94"/>
      <c r="H67" s="61"/>
      <c r="I67" s="61"/>
    </row>
    <row r="68" spans="2:9" x14ac:dyDescent="0.2">
      <c r="B68" s="61"/>
      <c r="C68" s="61"/>
      <c r="D68" s="61"/>
      <c r="E68" s="61"/>
      <c r="F68" s="61"/>
      <c r="G68" s="94"/>
      <c r="H68" s="61"/>
      <c r="I68" s="61"/>
    </row>
    <row r="69" spans="2:9" x14ac:dyDescent="0.2">
      <c r="B69" s="61"/>
      <c r="C69" s="61"/>
      <c r="D69" s="61"/>
      <c r="E69" s="61"/>
      <c r="F69" s="61"/>
      <c r="G69" s="94"/>
      <c r="H69" s="61"/>
      <c r="I69" s="61"/>
    </row>
    <row r="70" spans="2:9" x14ac:dyDescent="0.2">
      <c r="B70" s="61"/>
      <c r="C70" s="61"/>
      <c r="D70" s="61"/>
      <c r="E70" s="61"/>
      <c r="F70" s="61"/>
      <c r="G70" s="61"/>
      <c r="H70" s="61"/>
      <c r="I70" s="61"/>
    </row>
    <row r="71" spans="2:9" x14ac:dyDescent="0.2">
      <c r="B71" s="61"/>
      <c r="C71" s="61"/>
      <c r="D71" s="61"/>
      <c r="E71" s="61"/>
      <c r="F71" s="61"/>
      <c r="G71" s="61"/>
      <c r="H71" s="61"/>
      <c r="I71" s="61"/>
    </row>
    <row r="72" spans="2:9" x14ac:dyDescent="0.2">
      <c r="B72" s="61"/>
      <c r="C72" s="61"/>
      <c r="D72" s="61"/>
      <c r="E72" s="61"/>
      <c r="F72" s="61"/>
      <c r="G72" s="61"/>
      <c r="H72" s="61"/>
      <c r="I72" s="61"/>
    </row>
    <row r="73" spans="2:9" x14ac:dyDescent="0.2">
      <c r="B73" s="61"/>
      <c r="C73" s="61"/>
      <c r="D73" s="61"/>
      <c r="E73" s="61"/>
      <c r="F73" s="61"/>
      <c r="G73" s="61"/>
      <c r="H73" s="61"/>
      <c r="I73" s="61"/>
    </row>
    <row r="74" spans="2:9" x14ac:dyDescent="0.2">
      <c r="B74" s="61"/>
      <c r="C74" s="61"/>
      <c r="D74" s="61"/>
      <c r="E74" s="61"/>
      <c r="F74" s="61"/>
      <c r="G74" s="61"/>
      <c r="H74" s="61"/>
      <c r="I74" s="61"/>
    </row>
    <row r="75" spans="2:9" x14ac:dyDescent="0.2">
      <c r="B75" s="61"/>
      <c r="C75" s="61"/>
      <c r="D75" s="61"/>
      <c r="E75" s="61"/>
      <c r="F75" s="61"/>
      <c r="G75" s="61"/>
      <c r="H75" s="61"/>
      <c r="I75" s="61"/>
    </row>
    <row r="76" spans="2:9" x14ac:dyDescent="0.2">
      <c r="B76" s="61"/>
      <c r="C76" s="61"/>
      <c r="D76" s="61"/>
      <c r="E76" s="61"/>
      <c r="F76" s="61"/>
      <c r="G76" s="61"/>
      <c r="H76" s="61"/>
      <c r="I76" s="61"/>
    </row>
  </sheetData>
  <mergeCells count="32">
    <mergeCell ref="X29:AA29"/>
    <mergeCell ref="T29:W29"/>
    <mergeCell ref="L16:O16"/>
    <mergeCell ref="L29:O29"/>
    <mergeCell ref="L3:O3"/>
    <mergeCell ref="T16:W16"/>
    <mergeCell ref="X3:AA3"/>
    <mergeCell ref="X16:AA16"/>
    <mergeCell ref="T3:W3"/>
    <mergeCell ref="P3:S3"/>
    <mergeCell ref="P16:S16"/>
    <mergeCell ref="P29:S29"/>
    <mergeCell ref="I3:I4"/>
    <mergeCell ref="I16:I17"/>
    <mergeCell ref="I29:I30"/>
    <mergeCell ref="I44:I45"/>
    <mergeCell ref="B44:F45"/>
    <mergeCell ref="G44:G45"/>
    <mergeCell ref="B29:F30"/>
    <mergeCell ref="G29:G30"/>
    <mergeCell ref="G3:G4"/>
    <mergeCell ref="B3:F4"/>
    <mergeCell ref="B16:F17"/>
    <mergeCell ref="G16:G17"/>
    <mergeCell ref="K29:K30"/>
    <mergeCell ref="K16:K17"/>
    <mergeCell ref="K3:K4"/>
    <mergeCell ref="J44:J45"/>
    <mergeCell ref="K44:K45"/>
    <mergeCell ref="J29:J30"/>
    <mergeCell ref="J3:J4"/>
    <mergeCell ref="J16:J17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A43"/>
  <sheetViews>
    <sheetView zoomScale="85" zoomScaleNormal="85" workbookViewId="0">
      <selection activeCell="L40" sqref="L40"/>
    </sheetView>
  </sheetViews>
  <sheetFormatPr defaultColWidth="9.140625" defaultRowHeight="14.25" x14ac:dyDescent="0.2"/>
  <cols>
    <col min="1" max="5" width="3.140625" style="52" customWidth="1"/>
    <col min="6" max="6" width="39.42578125" style="52" customWidth="1"/>
    <col min="7" max="7" width="20.42578125" style="52" bestFit="1" customWidth="1"/>
    <col min="8" max="8" width="11.14062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 x14ac:dyDescent="0.35">
      <c r="B1" s="51" t="s">
        <v>112</v>
      </c>
    </row>
    <row r="2" spans="2:27" ht="30" customHeight="1" x14ac:dyDescent="0.2">
      <c r="B2" s="65" t="str">
        <f>""&amp;Summary!$H$3&amp;" - price development [annual growth]"</f>
        <v>Summer medium-term forecast (MTF-2024Q2) - price development [annual growth]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8" t="s">
        <v>100</v>
      </c>
      <c r="C3" s="309"/>
      <c r="D3" s="309"/>
      <c r="E3" s="309"/>
      <c r="F3" s="310"/>
      <c r="G3" s="311" t="s">
        <v>19</v>
      </c>
      <c r="H3" s="111" t="s">
        <v>20</v>
      </c>
      <c r="I3" s="299">
        <v>2024</v>
      </c>
      <c r="J3" s="299">
        <v>2025</v>
      </c>
      <c r="K3" s="293">
        <v>2026</v>
      </c>
      <c r="L3" s="312">
        <v>2023</v>
      </c>
      <c r="M3" s="313"/>
      <c r="N3" s="313"/>
      <c r="O3" s="315"/>
      <c r="P3" s="312">
        <v>2024</v>
      </c>
      <c r="Q3" s="313"/>
      <c r="R3" s="313"/>
      <c r="S3" s="315"/>
      <c r="T3" s="312">
        <v>2025</v>
      </c>
      <c r="U3" s="313"/>
      <c r="V3" s="313"/>
      <c r="W3" s="315"/>
      <c r="X3" s="313">
        <v>2026</v>
      </c>
      <c r="Y3" s="313"/>
      <c r="Z3" s="313"/>
      <c r="AA3" s="314"/>
    </row>
    <row r="4" spans="2:27" x14ac:dyDescent="0.2">
      <c r="B4" s="303"/>
      <c r="C4" s="304"/>
      <c r="D4" s="304"/>
      <c r="E4" s="304"/>
      <c r="F4" s="305"/>
      <c r="G4" s="307"/>
      <c r="H4" s="173">
        <v>2023</v>
      </c>
      <c r="I4" s="296"/>
      <c r="J4" s="296"/>
      <c r="K4" s="294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121"/>
      <c r="I5" s="76"/>
      <c r="J5" s="202"/>
      <c r="K5" s="119"/>
      <c r="L5" s="156"/>
      <c r="M5" s="120"/>
      <c r="N5" s="120"/>
      <c r="O5" s="121"/>
      <c r="P5" s="156"/>
      <c r="Q5" s="120"/>
      <c r="R5" s="120"/>
      <c r="S5" s="121"/>
      <c r="T5" s="156"/>
      <c r="U5" s="120"/>
      <c r="V5" s="120"/>
      <c r="W5" s="121"/>
      <c r="X5" s="120"/>
      <c r="Y5" s="120"/>
      <c r="Z5" s="120"/>
      <c r="AA5" s="122"/>
    </row>
    <row r="6" spans="2:27" x14ac:dyDescent="0.2">
      <c r="B6" s="8"/>
      <c r="C6" s="248" t="s">
        <v>113</v>
      </c>
      <c r="D6" s="249"/>
      <c r="E6" s="249"/>
      <c r="F6" s="73"/>
      <c r="G6" s="42" t="s">
        <v>114</v>
      </c>
      <c r="H6" s="143">
        <v>10.983606557377044</v>
      </c>
      <c r="I6" s="198">
        <v>2.7534483200878412</v>
      </c>
      <c r="J6" s="198">
        <v>3.5458549076991375</v>
      </c>
      <c r="K6" s="143">
        <v>3.4293528747675737</v>
      </c>
      <c r="L6" s="28">
        <v>15.102762803234498</v>
      </c>
      <c r="M6" s="198">
        <v>12.53873723355521</v>
      </c>
      <c r="N6" s="198">
        <v>9.6428852562252274</v>
      </c>
      <c r="O6" s="143">
        <v>7.0747501529675674</v>
      </c>
      <c r="P6" s="28">
        <v>3.6321502622270998</v>
      </c>
      <c r="Q6" s="198">
        <v>2.5360370015895342</v>
      </c>
      <c r="R6" s="198">
        <v>2.5690685160367934</v>
      </c>
      <c r="S6" s="143">
        <v>2.2953812198521319</v>
      </c>
      <c r="T6" s="28">
        <v>3.3559320928205949</v>
      </c>
      <c r="U6" s="198">
        <v>3.3100973443537072</v>
      </c>
      <c r="V6" s="198">
        <v>3.6507602508747397</v>
      </c>
      <c r="W6" s="143">
        <v>3.863986217931469</v>
      </c>
      <c r="X6" s="198">
        <v>3.5792140114515405</v>
      </c>
      <c r="Y6" s="198">
        <v>3.5311310665591975</v>
      </c>
      <c r="Z6" s="198">
        <v>3.4242416996102207</v>
      </c>
      <c r="AA6" s="29">
        <v>3.1860749821718457</v>
      </c>
    </row>
    <row r="7" spans="2:27" x14ac:dyDescent="0.2">
      <c r="B7" s="3"/>
      <c r="D7" s="52" t="s">
        <v>115</v>
      </c>
      <c r="F7" s="86"/>
      <c r="G7" s="42" t="s">
        <v>114</v>
      </c>
      <c r="H7" s="138">
        <v>7.3863557402337392</v>
      </c>
      <c r="I7" s="155">
        <v>0.19670773371984751</v>
      </c>
      <c r="J7" s="155">
        <v>7.8340810521900579</v>
      </c>
      <c r="K7" s="138">
        <v>6.5746642409141742</v>
      </c>
      <c r="L7" s="163">
        <v>11.221844576300469</v>
      </c>
      <c r="M7" s="155">
        <v>6.462942477876112</v>
      </c>
      <c r="N7" s="155">
        <v>6.7679292443760772</v>
      </c>
      <c r="O7" s="138">
        <v>5.2772393458734683</v>
      </c>
      <c r="P7" s="163">
        <v>-0.6008183560366831</v>
      </c>
      <c r="Q7" s="155">
        <v>0.84681923266745684</v>
      </c>
      <c r="R7" s="155">
        <v>-0.13892104653855597</v>
      </c>
      <c r="S7" s="138">
        <v>0.68461179399406547</v>
      </c>
      <c r="T7" s="163">
        <v>8.8524673950203407</v>
      </c>
      <c r="U7" s="155">
        <v>7.5032841356926951</v>
      </c>
      <c r="V7" s="155">
        <v>7.4507658812854629</v>
      </c>
      <c r="W7" s="138">
        <v>7.5413382784732761</v>
      </c>
      <c r="X7" s="155">
        <v>6.4200009164269147</v>
      </c>
      <c r="Y7" s="155">
        <v>6.6218647571181464</v>
      </c>
      <c r="Z7" s="155">
        <v>6.6456288159483705</v>
      </c>
      <c r="AA7" s="144">
        <v>6.6113544221559408</v>
      </c>
    </row>
    <row r="8" spans="2:27" x14ac:dyDescent="0.2">
      <c r="B8" s="3"/>
      <c r="D8" s="52" t="s">
        <v>116</v>
      </c>
      <c r="F8" s="86"/>
      <c r="G8" s="42" t="s">
        <v>114</v>
      </c>
      <c r="H8" s="138">
        <v>15.590323247639375</v>
      </c>
      <c r="I8" s="155">
        <v>2.0095139192002307</v>
      </c>
      <c r="J8" s="155">
        <v>3.2180723140420042</v>
      </c>
      <c r="K8" s="138">
        <v>3.5913198584904364</v>
      </c>
      <c r="L8" s="163">
        <v>23.836431632680899</v>
      </c>
      <c r="M8" s="155">
        <v>19.291227530322885</v>
      </c>
      <c r="N8" s="155">
        <v>12.901018887287137</v>
      </c>
      <c r="O8" s="138">
        <v>7.7761256447191016</v>
      </c>
      <c r="P8" s="163">
        <v>3.9171167199382921</v>
      </c>
      <c r="Q8" s="155">
        <v>1.3757807665498945</v>
      </c>
      <c r="R8" s="155">
        <v>1.7485329432686711</v>
      </c>
      <c r="S8" s="138">
        <v>1.0394997598237126</v>
      </c>
      <c r="T8" s="163">
        <v>1.5747337263751575</v>
      </c>
      <c r="U8" s="155">
        <v>2.9909126552650491</v>
      </c>
      <c r="V8" s="155">
        <v>3.8377192757687055</v>
      </c>
      <c r="W8" s="138">
        <v>4.4779170707057006</v>
      </c>
      <c r="X8" s="155">
        <v>4.1081935648633134</v>
      </c>
      <c r="Y8" s="155">
        <v>3.8404215904925536</v>
      </c>
      <c r="Z8" s="155">
        <v>3.4333744715636243</v>
      </c>
      <c r="AA8" s="144">
        <v>2.9962952552357933</v>
      </c>
    </row>
    <row r="9" spans="2:27" x14ac:dyDescent="0.2">
      <c r="B9" s="3"/>
      <c r="D9" s="52" t="s">
        <v>117</v>
      </c>
      <c r="F9" s="86"/>
      <c r="G9" s="42" t="s">
        <v>114</v>
      </c>
      <c r="H9" s="138">
        <v>10.141652963188392</v>
      </c>
      <c r="I9" s="155">
        <v>5.0323870626083504</v>
      </c>
      <c r="J9" s="155">
        <v>3.1780824490768396</v>
      </c>
      <c r="K9" s="138">
        <v>3.078849459371753</v>
      </c>
      <c r="L9" s="163">
        <v>12.697343606875378</v>
      </c>
      <c r="M9" s="155">
        <v>10.93285334168101</v>
      </c>
      <c r="N9" s="155">
        <v>8.8292334388077904</v>
      </c>
      <c r="O9" s="138">
        <v>8.2893877756014405</v>
      </c>
      <c r="P9" s="163">
        <v>5.1947120556524737</v>
      </c>
      <c r="Q9" s="155">
        <v>5.0374880597556739</v>
      </c>
      <c r="R9" s="155">
        <v>5.2595962332077733</v>
      </c>
      <c r="S9" s="138">
        <v>4.6451887369945268</v>
      </c>
      <c r="T9" s="163">
        <v>3.5610257062815123</v>
      </c>
      <c r="U9" s="155">
        <v>2.762735862193594</v>
      </c>
      <c r="V9" s="155">
        <v>3.1291776681487562</v>
      </c>
      <c r="W9" s="138">
        <v>3.2644341775175434</v>
      </c>
      <c r="X9" s="155">
        <v>3.1858997314446356</v>
      </c>
      <c r="Y9" s="155">
        <v>3.1417539574061664</v>
      </c>
      <c r="Z9" s="155">
        <v>3.1206770157843948</v>
      </c>
      <c r="AA9" s="144">
        <v>2.8706439411270566</v>
      </c>
    </row>
    <row r="10" spans="2:27" x14ac:dyDescent="0.2">
      <c r="B10" s="3"/>
      <c r="D10" s="52" t="s">
        <v>118</v>
      </c>
      <c r="F10" s="86"/>
      <c r="G10" s="42" t="s">
        <v>114</v>
      </c>
      <c r="H10" s="138">
        <v>8.8242098262051059</v>
      </c>
      <c r="I10" s="155">
        <v>2.7796960685085139</v>
      </c>
      <c r="J10" s="155">
        <v>1.912851302488221</v>
      </c>
      <c r="K10" s="138">
        <v>1.8739164210540054</v>
      </c>
      <c r="L10" s="163">
        <v>10.569618352700942</v>
      </c>
      <c r="M10" s="155">
        <v>10.309459104058917</v>
      </c>
      <c r="N10" s="155">
        <v>8.4456166504214565</v>
      </c>
      <c r="O10" s="138">
        <v>6.1584720752825888</v>
      </c>
      <c r="P10" s="163">
        <v>4.1495804252776907</v>
      </c>
      <c r="Q10" s="155">
        <v>2.378028997930187</v>
      </c>
      <c r="R10" s="155">
        <v>2.3579418239700232</v>
      </c>
      <c r="S10" s="138">
        <v>2.2728352801621838</v>
      </c>
      <c r="T10" s="163">
        <v>2.2189883032875315</v>
      </c>
      <c r="U10" s="155">
        <v>1.8882162009266494</v>
      </c>
      <c r="V10" s="155">
        <v>1.8317098664963396</v>
      </c>
      <c r="W10" s="138">
        <v>1.7167625268673419</v>
      </c>
      <c r="X10" s="155">
        <v>1.8011812820193143</v>
      </c>
      <c r="Y10" s="155">
        <v>1.871706790527611</v>
      </c>
      <c r="Z10" s="155">
        <v>1.9633737286776807</v>
      </c>
      <c r="AA10" s="144">
        <v>1.8590710162870181</v>
      </c>
    </row>
    <row r="11" spans="2:27" ht="4.3499999999999996" customHeight="1" x14ac:dyDescent="0.2">
      <c r="B11" s="3"/>
      <c r="F11" s="86"/>
      <c r="G11" s="42"/>
      <c r="H11" s="138"/>
      <c r="I11" s="155"/>
      <c r="J11" s="155"/>
      <c r="K11" s="138"/>
      <c r="L11" s="163"/>
      <c r="M11" s="155"/>
      <c r="N11" s="155"/>
      <c r="O11" s="138"/>
      <c r="P11" s="163"/>
      <c r="Q11" s="155"/>
      <c r="R11" s="155"/>
      <c r="S11" s="138"/>
      <c r="T11" s="163"/>
      <c r="U11" s="155"/>
      <c r="V11" s="155"/>
      <c r="W11" s="138"/>
      <c r="X11" s="155"/>
      <c r="Y11" s="155"/>
      <c r="Z11" s="155"/>
      <c r="AA11" s="144"/>
    </row>
    <row r="12" spans="2:27" x14ac:dyDescent="0.2">
      <c r="B12" s="3"/>
      <c r="D12" s="52" t="s">
        <v>119</v>
      </c>
      <c r="F12" s="86"/>
      <c r="G12" s="42" t="s">
        <v>114</v>
      </c>
      <c r="H12" s="138">
        <v>11.673535921120632</v>
      </c>
      <c r="I12" s="155">
        <v>3.2059798673851816</v>
      </c>
      <c r="J12" s="155">
        <v>2.8140079541726095</v>
      </c>
      <c r="K12" s="138">
        <v>2.8934071107836701</v>
      </c>
      <c r="L12" s="163">
        <v>15.868037079564232</v>
      </c>
      <c r="M12" s="155">
        <v>13.715161125594648</v>
      </c>
      <c r="N12" s="155">
        <v>10.196579413911792</v>
      </c>
      <c r="O12" s="138">
        <v>7.4084350721420833</v>
      </c>
      <c r="P12" s="163">
        <v>4.3941701109419142</v>
      </c>
      <c r="Q12" s="155">
        <v>2.8347615699602358</v>
      </c>
      <c r="R12" s="155">
        <v>3.050082861916124</v>
      </c>
      <c r="S12" s="138">
        <v>2.5751010704460242</v>
      </c>
      <c r="T12" s="163">
        <v>2.4224992582300189</v>
      </c>
      <c r="U12" s="155">
        <v>2.5915861142401013</v>
      </c>
      <c r="V12" s="155">
        <v>3.000544092013115</v>
      </c>
      <c r="W12" s="138">
        <v>3.2367035574881129</v>
      </c>
      <c r="X12" s="155">
        <v>3.0972416264321652</v>
      </c>
      <c r="Y12" s="155">
        <v>3.0047089412139343</v>
      </c>
      <c r="Z12" s="155">
        <v>2.8749023365900683</v>
      </c>
      <c r="AA12" s="144">
        <v>2.6016632769370034</v>
      </c>
    </row>
    <row r="13" spans="2:27" x14ac:dyDescent="0.2">
      <c r="B13" s="3"/>
      <c r="D13" s="52" t="s">
        <v>120</v>
      </c>
      <c r="F13" s="86"/>
      <c r="G13" s="42" t="s">
        <v>114</v>
      </c>
      <c r="H13" s="138">
        <v>9.4820281536148485</v>
      </c>
      <c r="I13" s="155">
        <v>3.9246814725546244</v>
      </c>
      <c r="J13" s="155">
        <v>2.5551952850048991</v>
      </c>
      <c r="K13" s="138">
        <v>2.4849444350093961</v>
      </c>
      <c r="L13" s="163">
        <v>11.618988096929073</v>
      </c>
      <c r="M13" s="155">
        <v>10.631843128602569</v>
      </c>
      <c r="N13" s="155">
        <v>8.6602896670989935</v>
      </c>
      <c r="O13" s="138">
        <v>7.1979298690325351</v>
      </c>
      <c r="P13" s="163">
        <v>4.6906416227634651</v>
      </c>
      <c r="Q13" s="155">
        <v>3.7226199197358341</v>
      </c>
      <c r="R13" s="155">
        <v>3.8286731359741708</v>
      </c>
      <c r="S13" s="138">
        <v>3.4781309061923764</v>
      </c>
      <c r="T13" s="163">
        <v>2.9047505869927335</v>
      </c>
      <c r="U13" s="155">
        <v>2.3314329770445283</v>
      </c>
      <c r="V13" s="155">
        <v>2.4884758088666388</v>
      </c>
      <c r="W13" s="138">
        <v>2.5008570765938032</v>
      </c>
      <c r="X13" s="155">
        <v>2.5034538124241408</v>
      </c>
      <c r="Y13" s="155">
        <v>2.5159232435762533</v>
      </c>
      <c r="Z13" s="155">
        <v>2.5498498254317639</v>
      </c>
      <c r="AA13" s="144">
        <v>2.3716186595901974</v>
      </c>
    </row>
    <row r="14" spans="2:27" x14ac:dyDescent="0.2">
      <c r="B14" s="3"/>
      <c r="D14" s="52" t="s">
        <v>121</v>
      </c>
      <c r="F14" s="86"/>
      <c r="G14" s="42" t="s">
        <v>114</v>
      </c>
      <c r="H14" s="138">
        <v>9.2851458073995445</v>
      </c>
      <c r="I14" s="155">
        <v>3.6743780061324429</v>
      </c>
      <c r="J14" s="155">
        <v>2.3811561357777435</v>
      </c>
      <c r="K14" s="138">
        <v>2.4370618788758946</v>
      </c>
      <c r="L14" s="163">
        <v>11.26728632963048</v>
      </c>
      <c r="M14" s="155">
        <v>10.560149446443788</v>
      </c>
      <c r="N14" s="155">
        <v>8.5441591611775607</v>
      </c>
      <c r="O14" s="138">
        <v>6.9560655737704877</v>
      </c>
      <c r="P14" s="163">
        <v>4.9765688671556489</v>
      </c>
      <c r="Q14" s="155">
        <v>3.4439067725592594</v>
      </c>
      <c r="R14" s="155">
        <v>3.3975533209834765</v>
      </c>
      <c r="S14" s="138">
        <v>2.9220503665672908</v>
      </c>
      <c r="T14" s="163">
        <v>2.5669344262052789</v>
      </c>
      <c r="U14" s="155">
        <v>2.1826027254919609</v>
      </c>
      <c r="V14" s="155">
        <v>2.3754696436482732</v>
      </c>
      <c r="W14" s="138">
        <v>2.4013128696642525</v>
      </c>
      <c r="X14" s="155">
        <v>2.4441212475694272</v>
      </c>
      <c r="Y14" s="155">
        <v>2.4505400496071843</v>
      </c>
      <c r="Z14" s="155">
        <v>2.4935579629729716</v>
      </c>
      <c r="AA14" s="144">
        <v>2.3605957278110594</v>
      </c>
    </row>
    <row r="15" spans="2:27" ht="4.3499999999999996" customHeight="1" x14ac:dyDescent="0.2">
      <c r="B15" s="3"/>
      <c r="F15" s="86"/>
      <c r="G15" s="42"/>
      <c r="H15" s="138"/>
      <c r="I15" s="155"/>
      <c r="J15" s="155"/>
      <c r="K15" s="138"/>
      <c r="L15" s="163"/>
      <c r="M15" s="155"/>
      <c r="N15" s="155"/>
      <c r="O15" s="138"/>
      <c r="P15" s="163"/>
      <c r="Q15" s="155"/>
      <c r="R15" s="155"/>
      <c r="S15" s="138"/>
      <c r="T15" s="163"/>
      <c r="U15" s="155"/>
      <c r="V15" s="155"/>
      <c r="W15" s="138"/>
      <c r="X15" s="155"/>
      <c r="Y15" s="155"/>
      <c r="Z15" s="155"/>
      <c r="AA15" s="144"/>
    </row>
    <row r="16" spans="2:27" x14ac:dyDescent="0.2">
      <c r="B16" s="3"/>
      <c r="C16" s="52" t="s">
        <v>122</v>
      </c>
      <c r="F16" s="86"/>
      <c r="G16" s="42" t="s">
        <v>114</v>
      </c>
      <c r="H16" s="138">
        <v>10.513581334114903</v>
      </c>
      <c r="I16" s="155">
        <v>2.6021138339629175</v>
      </c>
      <c r="J16" s="155">
        <v>3.5281837681597352</v>
      </c>
      <c r="K16" s="138">
        <v>3.3672226436170405</v>
      </c>
      <c r="L16" s="163">
        <v>15.09739946476077</v>
      </c>
      <c r="M16" s="155">
        <v>12.156082031066134</v>
      </c>
      <c r="N16" s="155">
        <v>8.8930261476588583</v>
      </c>
      <c r="O16" s="138">
        <v>6.3908774417570555</v>
      </c>
      <c r="P16" s="163">
        <v>3.2084350043827499</v>
      </c>
      <c r="Q16" s="155">
        <v>2.2283511482888798</v>
      </c>
      <c r="R16" s="155">
        <v>2.5230863720622949</v>
      </c>
      <c r="S16" s="138">
        <v>2.4594959786302439</v>
      </c>
      <c r="T16" s="163">
        <v>3.4089671123367111</v>
      </c>
      <c r="U16" s="155">
        <v>3.4152698709174416</v>
      </c>
      <c r="V16" s="155">
        <v>3.6105337201288705</v>
      </c>
      <c r="W16" s="138">
        <v>3.6758843634326723</v>
      </c>
      <c r="X16" s="155">
        <v>3.4588473720656765</v>
      </c>
      <c r="Y16" s="155">
        <v>3.463083285992326</v>
      </c>
      <c r="Z16" s="155">
        <v>3.3819547427099224</v>
      </c>
      <c r="AA16" s="144">
        <v>3.1674426220832572</v>
      </c>
    </row>
    <row r="17" spans="2:27" ht="4.3499999999999996" customHeight="1" x14ac:dyDescent="0.2">
      <c r="B17" s="3"/>
      <c r="F17" s="86"/>
      <c r="G17" s="42"/>
      <c r="H17" s="86"/>
      <c r="K17" s="86"/>
      <c r="L17" s="162"/>
      <c r="O17" s="86"/>
      <c r="P17" s="162"/>
      <c r="S17" s="86"/>
      <c r="T17" s="162"/>
      <c r="W17" s="86"/>
      <c r="AA17" s="4"/>
    </row>
    <row r="18" spans="2:27" x14ac:dyDescent="0.2">
      <c r="B18" s="3"/>
      <c r="C18" s="52" t="s">
        <v>24</v>
      </c>
      <c r="F18" s="86"/>
      <c r="G18" s="42" t="s">
        <v>123</v>
      </c>
      <c r="H18" s="138">
        <v>10.131860992370861</v>
      </c>
      <c r="I18" s="155">
        <v>4.4837457523714193</v>
      </c>
      <c r="J18" s="155">
        <v>2.5248564491078724</v>
      </c>
      <c r="K18" s="138">
        <v>2.6927546341124469</v>
      </c>
      <c r="L18" s="163">
        <v>11.39414927713662</v>
      </c>
      <c r="M18" s="155">
        <v>10.03577193758818</v>
      </c>
      <c r="N18" s="155">
        <v>9.8604014920401539</v>
      </c>
      <c r="O18" s="138">
        <v>9.2799468287279723</v>
      </c>
      <c r="P18" s="163">
        <v>6.3327573188806525</v>
      </c>
      <c r="Q18" s="155">
        <v>5.4970004207977325</v>
      </c>
      <c r="R18" s="155">
        <v>3.7149675737638432</v>
      </c>
      <c r="S18" s="138">
        <v>2.5476944800630434</v>
      </c>
      <c r="T18" s="163">
        <v>2.2805199877268478</v>
      </c>
      <c r="U18" s="155">
        <v>2.2371614565973346</v>
      </c>
      <c r="V18" s="155">
        <v>2.7253418130235048</v>
      </c>
      <c r="W18" s="138">
        <v>2.8439935554766009</v>
      </c>
      <c r="X18" s="155">
        <v>2.8221989950338013</v>
      </c>
      <c r="Y18" s="155">
        <v>2.7988917826728965</v>
      </c>
      <c r="Z18" s="155">
        <v>2.6582192038002432</v>
      </c>
      <c r="AA18" s="144">
        <v>2.5097029449485433</v>
      </c>
    </row>
    <row r="19" spans="2:27" x14ac:dyDescent="0.2">
      <c r="B19" s="3"/>
      <c r="D19" s="52" t="s">
        <v>124</v>
      </c>
      <c r="F19" s="86"/>
      <c r="G19" s="42" t="s">
        <v>123</v>
      </c>
      <c r="H19" s="138">
        <v>10.215187533384068</v>
      </c>
      <c r="I19" s="155">
        <v>2.2500010708490095</v>
      </c>
      <c r="J19" s="155">
        <v>3.511682851736154</v>
      </c>
      <c r="K19" s="138">
        <v>3.4721659133649041</v>
      </c>
      <c r="L19" s="163">
        <v>13.847179750294288</v>
      </c>
      <c r="M19" s="155">
        <v>11.364857923466914</v>
      </c>
      <c r="N19" s="155">
        <v>9.3898357157103476</v>
      </c>
      <c r="O19" s="138">
        <v>6.733460252189218</v>
      </c>
      <c r="P19" s="163">
        <v>3.1914259720734748</v>
      </c>
      <c r="Q19" s="155">
        <v>2.6140671280877115</v>
      </c>
      <c r="R19" s="155">
        <v>1.6468561469056482</v>
      </c>
      <c r="S19" s="138">
        <v>1.523170115952027</v>
      </c>
      <c r="T19" s="163">
        <v>3.0947767690714443</v>
      </c>
      <c r="U19" s="155">
        <v>3.1520036488722241</v>
      </c>
      <c r="V19" s="155">
        <v>3.8558955399625319</v>
      </c>
      <c r="W19" s="138">
        <v>3.9299031271388287</v>
      </c>
      <c r="X19" s="155">
        <v>3.8016985073208787</v>
      </c>
      <c r="Y19" s="155">
        <v>3.5562604505234816</v>
      </c>
      <c r="Z19" s="155">
        <v>3.3251048542819888</v>
      </c>
      <c r="AA19" s="144">
        <v>3.2256722670440894</v>
      </c>
    </row>
    <row r="20" spans="2:27" x14ac:dyDescent="0.2">
      <c r="B20" s="3"/>
      <c r="D20" s="52" t="s">
        <v>125</v>
      </c>
      <c r="F20" s="86"/>
      <c r="G20" s="42" t="s">
        <v>123</v>
      </c>
      <c r="H20" s="138">
        <v>10.216522455132122</v>
      </c>
      <c r="I20" s="155">
        <v>4.755578687101675</v>
      </c>
      <c r="J20" s="155">
        <v>2.30636749209296</v>
      </c>
      <c r="K20" s="138">
        <v>2.3332116047864844</v>
      </c>
      <c r="L20" s="163">
        <v>12.232391465290178</v>
      </c>
      <c r="M20" s="155">
        <v>10.57002458926118</v>
      </c>
      <c r="N20" s="155">
        <v>8.652627457664579</v>
      </c>
      <c r="O20" s="138">
        <v>9.3455961742979525</v>
      </c>
      <c r="P20" s="163">
        <v>6.832203063824565</v>
      </c>
      <c r="Q20" s="155">
        <v>5.786479372326653</v>
      </c>
      <c r="R20" s="155">
        <v>4.3516775539484343</v>
      </c>
      <c r="S20" s="138">
        <v>2.2267256777666944</v>
      </c>
      <c r="T20" s="163">
        <v>2.0703204456272744</v>
      </c>
      <c r="U20" s="155">
        <v>1.9796972577714484</v>
      </c>
      <c r="V20" s="155">
        <v>2.4709504653509526</v>
      </c>
      <c r="W20" s="138">
        <v>2.6938716928862192</v>
      </c>
      <c r="X20" s="155">
        <v>2.5453243239658434</v>
      </c>
      <c r="Y20" s="155">
        <v>2.3708389291685563</v>
      </c>
      <c r="Z20" s="155">
        <v>2.221883114397059</v>
      </c>
      <c r="AA20" s="144">
        <v>2.2022863642049657</v>
      </c>
    </row>
    <row r="21" spans="2:27" x14ac:dyDescent="0.2">
      <c r="B21" s="3"/>
      <c r="D21" s="52" t="s">
        <v>126</v>
      </c>
      <c r="F21" s="86"/>
      <c r="G21" s="42" t="s">
        <v>123</v>
      </c>
      <c r="H21" s="138">
        <v>9.1001666508670098</v>
      </c>
      <c r="I21" s="155">
        <v>3.3075103910966419</v>
      </c>
      <c r="J21" s="155">
        <v>2.3612274776908748</v>
      </c>
      <c r="K21" s="138">
        <v>2.6242075372067148</v>
      </c>
      <c r="L21" s="163">
        <v>14.063642063667487</v>
      </c>
      <c r="M21" s="155">
        <v>10.177223375615668</v>
      </c>
      <c r="N21" s="155">
        <v>5.574154171948706</v>
      </c>
      <c r="O21" s="138">
        <v>7.342662170326264</v>
      </c>
      <c r="P21" s="163">
        <v>1.9432978182555303</v>
      </c>
      <c r="Q21" s="155">
        <v>3.6901537561873994</v>
      </c>
      <c r="R21" s="155">
        <v>4.8730574865545719</v>
      </c>
      <c r="S21" s="138">
        <v>2.8485111230506845</v>
      </c>
      <c r="T21" s="163">
        <v>2.3022278883791785</v>
      </c>
      <c r="U21" s="155">
        <v>2.1428881705780896</v>
      </c>
      <c r="V21" s="155">
        <v>2.4058172248655012</v>
      </c>
      <c r="W21" s="138">
        <v>2.5235863772652181</v>
      </c>
      <c r="X21" s="155">
        <v>2.7047319858996417</v>
      </c>
      <c r="Y21" s="155">
        <v>2.7707714245192676</v>
      </c>
      <c r="Z21" s="155">
        <v>2.6576345482025658</v>
      </c>
      <c r="AA21" s="144">
        <v>2.4877414861589813</v>
      </c>
    </row>
    <row r="22" spans="2:27" x14ac:dyDescent="0.2">
      <c r="B22" s="3"/>
      <c r="D22" s="52" t="s">
        <v>127</v>
      </c>
      <c r="F22" s="86"/>
      <c r="G22" s="42" t="s">
        <v>123</v>
      </c>
      <c r="H22" s="138">
        <v>4.4907697041974188</v>
      </c>
      <c r="I22" s="155">
        <v>-1.4919126270263803</v>
      </c>
      <c r="J22" s="155">
        <v>1.7635375439276828</v>
      </c>
      <c r="K22" s="138">
        <v>2.09546658772814</v>
      </c>
      <c r="L22" s="163">
        <v>14.358685923383916</v>
      </c>
      <c r="M22" s="155">
        <v>4.9930684350857177</v>
      </c>
      <c r="N22" s="155">
        <v>-0.51679394870518536</v>
      </c>
      <c r="O22" s="138">
        <v>-1.4917133226887813E-2</v>
      </c>
      <c r="P22" s="163">
        <v>-7.0026490627379587</v>
      </c>
      <c r="Q22" s="155">
        <v>-2.9713348018357948</v>
      </c>
      <c r="R22" s="155">
        <v>1.3365525643511518</v>
      </c>
      <c r="S22" s="138">
        <v>2.8970776173668895</v>
      </c>
      <c r="T22" s="163">
        <v>1.5206505477581658</v>
      </c>
      <c r="U22" s="155">
        <v>1.7772735614069575</v>
      </c>
      <c r="V22" s="155">
        <v>1.8450211682396969</v>
      </c>
      <c r="W22" s="138">
        <v>1.9166324425491865</v>
      </c>
      <c r="X22" s="155">
        <v>2.0098345900776451</v>
      </c>
      <c r="Y22" s="155">
        <v>2.1169764054511688</v>
      </c>
      <c r="Z22" s="155">
        <v>2.1466457124195841</v>
      </c>
      <c r="AA22" s="144">
        <v>2.1054625374455469</v>
      </c>
    </row>
    <row r="23" spans="2:27" x14ac:dyDescent="0.2">
      <c r="B23" s="3"/>
      <c r="D23" s="52" t="s">
        <v>128</v>
      </c>
      <c r="F23" s="86"/>
      <c r="G23" s="42" t="s">
        <v>123</v>
      </c>
      <c r="H23" s="138">
        <v>4.2177369510905578</v>
      </c>
      <c r="I23" s="155">
        <v>-2.94224091202436</v>
      </c>
      <c r="J23" s="155">
        <v>2.0381985195421208</v>
      </c>
      <c r="K23" s="138">
        <v>1.9492136048889535</v>
      </c>
      <c r="L23" s="163">
        <v>17.078429157240492</v>
      </c>
      <c r="M23" s="155">
        <v>6.5445978535515508</v>
      </c>
      <c r="N23" s="155">
        <v>-3.1942087817462692</v>
      </c>
      <c r="O23" s="138">
        <v>-1.8916710052361339</v>
      </c>
      <c r="P23" s="163">
        <v>-10.44884291069728</v>
      </c>
      <c r="Q23" s="155">
        <v>-5.5492354157476598</v>
      </c>
      <c r="R23" s="155">
        <v>1.3910560452286518</v>
      </c>
      <c r="S23" s="138">
        <v>3.1419979722629563</v>
      </c>
      <c r="T23" s="163">
        <v>2.0081646278980543</v>
      </c>
      <c r="U23" s="155">
        <v>2.1969426601510946</v>
      </c>
      <c r="V23" s="155">
        <v>2.0291686750162796</v>
      </c>
      <c r="W23" s="138">
        <v>1.9296271786105308</v>
      </c>
      <c r="X23" s="155">
        <v>1.8930947490027705</v>
      </c>
      <c r="Y23" s="155">
        <v>1.9378213843185961</v>
      </c>
      <c r="Z23" s="155">
        <v>1.9844167142906599</v>
      </c>
      <c r="AA23" s="144">
        <v>1.9942130489789776</v>
      </c>
    </row>
    <row r="24" spans="2:27" ht="18" x14ac:dyDescent="0.25">
      <c r="B24" s="3"/>
      <c r="D24" s="52" t="s">
        <v>129</v>
      </c>
      <c r="F24" s="86"/>
      <c r="G24" s="42" t="s">
        <v>123</v>
      </c>
      <c r="H24" s="138">
        <v>0.26198299933821545</v>
      </c>
      <c r="I24" s="155">
        <v>1.4942940148487907</v>
      </c>
      <c r="J24" s="155">
        <v>-0.26917466164580617</v>
      </c>
      <c r="K24" s="138">
        <v>0.14345670522386911</v>
      </c>
      <c r="L24" s="163">
        <v>-2.323009672604897</v>
      </c>
      <c r="M24" s="155">
        <v>-1.4562253269738363</v>
      </c>
      <c r="N24" s="155">
        <v>2.7657589482479494</v>
      </c>
      <c r="O24" s="138">
        <v>1.9129404111137234</v>
      </c>
      <c r="P24" s="163">
        <v>3.8482962811108052</v>
      </c>
      <c r="Q24" s="155">
        <v>2.7293591801602872</v>
      </c>
      <c r="R24" s="155">
        <v>-5.3755708840043326E-2</v>
      </c>
      <c r="S24" s="138">
        <v>-0.2374593858089753</v>
      </c>
      <c r="T24" s="163">
        <v>-0.47791672550744124</v>
      </c>
      <c r="U24" s="155">
        <v>-0.41064741059790322</v>
      </c>
      <c r="V24" s="155">
        <v>-0.18048515847767987</v>
      </c>
      <c r="W24" s="138">
        <v>-1.2748733043622451E-2</v>
      </c>
      <c r="X24" s="155">
        <v>0.11457090528305969</v>
      </c>
      <c r="Y24" s="155">
        <v>0.17574931335558119</v>
      </c>
      <c r="Z24" s="155">
        <v>0.15907234002563087</v>
      </c>
      <c r="AA24" s="144">
        <v>0.1090743142585211</v>
      </c>
    </row>
    <row r="25" spans="2:27" ht="4.3499999999999996" customHeight="1" x14ac:dyDescent="0.2">
      <c r="B25" s="3"/>
      <c r="F25" s="86"/>
      <c r="G25" s="42"/>
      <c r="H25" s="86"/>
      <c r="K25" s="86"/>
      <c r="L25" s="162"/>
      <c r="O25" s="86"/>
      <c r="P25" s="162"/>
      <c r="S25" s="86"/>
      <c r="T25" s="162"/>
      <c r="W25" s="86"/>
      <c r="AA25" s="4"/>
    </row>
    <row r="26" spans="2:27" ht="18.75" thickBot="1" x14ac:dyDescent="0.3">
      <c r="B26" s="57"/>
      <c r="C26" s="88" t="s">
        <v>130</v>
      </c>
      <c r="D26" s="88"/>
      <c r="E26" s="88"/>
      <c r="F26" s="89"/>
      <c r="G26" s="90" t="s">
        <v>131</v>
      </c>
      <c r="H26" s="151">
        <v>8.9428196168625789</v>
      </c>
      <c r="I26" s="150">
        <v>4.6842822432867877</v>
      </c>
      <c r="J26" s="150">
        <v>2.5559305317271139</v>
      </c>
      <c r="K26" s="151">
        <v>2.9280830202570201</v>
      </c>
      <c r="L26" s="168">
        <v>8.7039302002638692</v>
      </c>
      <c r="M26" s="150">
        <v>9.076516677300873</v>
      </c>
      <c r="N26" s="150">
        <v>7.9171328503475848</v>
      </c>
      <c r="O26" s="151">
        <v>10.024508203421874</v>
      </c>
      <c r="P26" s="168">
        <v>6.7182633240908842</v>
      </c>
      <c r="Q26" s="150">
        <v>5.5456116848636441</v>
      </c>
      <c r="R26" s="150">
        <v>4.3291656422227902</v>
      </c>
      <c r="S26" s="151">
        <v>2.3299377170742588</v>
      </c>
      <c r="T26" s="168">
        <v>2.2100965105149868</v>
      </c>
      <c r="U26" s="150">
        <v>2.3898876246188649</v>
      </c>
      <c r="V26" s="150">
        <v>2.7048216212445482</v>
      </c>
      <c r="W26" s="151">
        <v>2.9029690576447962</v>
      </c>
      <c r="X26" s="150">
        <v>2.982437924723456</v>
      </c>
      <c r="Y26" s="150">
        <v>3.0075740290191391</v>
      </c>
      <c r="Z26" s="150">
        <v>2.9434400090460997</v>
      </c>
      <c r="AA26" s="169">
        <v>2.7954289539486439</v>
      </c>
    </row>
    <row r="27" spans="2:27" ht="4.3499999999999996" customHeight="1" x14ac:dyDescent="0.2"/>
    <row r="28" spans="2:27" x14ac:dyDescent="0.2">
      <c r="B28" s="52" t="s">
        <v>111</v>
      </c>
    </row>
    <row r="29" spans="2:27" x14ac:dyDescent="0.2">
      <c r="B29" s="52" t="s">
        <v>132</v>
      </c>
      <c r="F29" s="250"/>
    </row>
    <row r="30" spans="2:27" x14ac:dyDescent="0.2">
      <c r="B30" s="52" t="s">
        <v>133</v>
      </c>
      <c r="F30" s="250"/>
    </row>
    <row r="31" spans="2:27" x14ac:dyDescent="0.2">
      <c r="G31" s="94"/>
    </row>
    <row r="32" spans="2:27" ht="15" thickBot="1" x14ac:dyDescent="0.25">
      <c r="F32" s="174" t="s">
        <v>11</v>
      </c>
    </row>
    <row r="33" spans="6:23" x14ac:dyDescent="0.2">
      <c r="F33" s="175"/>
      <c r="G33" s="176"/>
      <c r="H33" s="177">
        <v>45292</v>
      </c>
      <c r="I33" s="177">
        <f>EDATE(H33,1)</f>
        <v>45323</v>
      </c>
      <c r="J33" s="177">
        <f t="shared" ref="J33:V33" si="0">EDATE(I33,1)</f>
        <v>45352</v>
      </c>
      <c r="K33" s="177">
        <f t="shared" si="0"/>
        <v>45383</v>
      </c>
      <c r="L33" s="177">
        <f t="shared" si="0"/>
        <v>45413</v>
      </c>
      <c r="M33" s="177">
        <f t="shared" si="0"/>
        <v>45444</v>
      </c>
      <c r="N33" s="177">
        <f t="shared" si="0"/>
        <v>45474</v>
      </c>
      <c r="O33" s="177">
        <f t="shared" si="0"/>
        <v>45505</v>
      </c>
      <c r="P33" s="177">
        <f t="shared" si="0"/>
        <v>45536</v>
      </c>
      <c r="Q33" s="177">
        <f t="shared" si="0"/>
        <v>45566</v>
      </c>
      <c r="R33" s="177">
        <f t="shared" si="0"/>
        <v>45597</v>
      </c>
      <c r="S33" s="177">
        <f t="shared" si="0"/>
        <v>45627</v>
      </c>
      <c r="T33" s="177">
        <f t="shared" si="0"/>
        <v>45658</v>
      </c>
      <c r="U33" s="177">
        <f t="shared" si="0"/>
        <v>45689</v>
      </c>
      <c r="V33" s="277">
        <f t="shared" si="0"/>
        <v>45717</v>
      </c>
      <c r="W33" s="269"/>
    </row>
    <row r="34" spans="6:23" ht="15" thickBot="1" x14ac:dyDescent="0.25">
      <c r="F34" s="178" t="s">
        <v>113</v>
      </c>
      <c r="G34" s="179" t="s">
        <v>134</v>
      </c>
      <c r="H34" s="150">
        <v>4.4205849685301786</v>
      </c>
      <c r="I34" s="150">
        <v>3.8289772311296417</v>
      </c>
      <c r="J34" s="150">
        <v>2.6679198901019276</v>
      </c>
      <c r="K34" s="150">
        <v>2.4216728945099248</v>
      </c>
      <c r="L34" s="150">
        <v>2.6763681821528706</v>
      </c>
      <c r="M34" s="150">
        <v>2.510203382680416</v>
      </c>
      <c r="N34" s="150">
        <v>2.7484457833145228</v>
      </c>
      <c r="O34" s="150">
        <v>2.5798133211827974</v>
      </c>
      <c r="P34" s="150">
        <v>2.3796997668041513</v>
      </c>
      <c r="Q34" s="150">
        <v>2.3004969411855001</v>
      </c>
      <c r="R34" s="150">
        <v>2.2676090973262149</v>
      </c>
      <c r="S34" s="150">
        <v>2.3180758968559587</v>
      </c>
      <c r="T34" s="150">
        <v>3.5554873146578672</v>
      </c>
      <c r="U34" s="150">
        <v>3.1876233417167157</v>
      </c>
      <c r="V34" s="169">
        <v>3.325849485060445</v>
      </c>
      <c r="W34" s="268"/>
    </row>
    <row r="35" spans="6:23" x14ac:dyDescent="0.2">
      <c r="F35" s="52" t="s">
        <v>111</v>
      </c>
      <c r="G35" s="180"/>
      <c r="H35" s="181"/>
    </row>
    <row r="36" spans="6:23" x14ac:dyDescent="0.2">
      <c r="G36" s="180"/>
      <c r="H36" s="181"/>
    </row>
    <row r="37" spans="6:23" x14ac:dyDescent="0.2">
      <c r="G37" s="180"/>
      <c r="H37" s="181"/>
    </row>
    <row r="38" spans="6:23" x14ac:dyDescent="0.2">
      <c r="G38" s="180"/>
      <c r="H38" s="181"/>
    </row>
    <row r="39" spans="6:23" x14ac:dyDescent="0.2">
      <c r="G39" s="180"/>
      <c r="H39" s="181"/>
    </row>
    <row r="40" spans="6:23" x14ac:dyDescent="0.2">
      <c r="G40" s="180"/>
      <c r="H40" s="181"/>
    </row>
    <row r="41" spans="6:23" x14ac:dyDescent="0.2">
      <c r="G41" s="180"/>
      <c r="H41" s="181"/>
    </row>
    <row r="42" spans="6:23" x14ac:dyDescent="0.2">
      <c r="G42" s="180"/>
      <c r="H42" s="181"/>
    </row>
    <row r="43" spans="6:23" x14ac:dyDescent="0.2">
      <c r="G43" s="180"/>
      <c r="H43" s="181"/>
    </row>
  </sheetData>
  <mergeCells count="9">
    <mergeCell ref="X3:AA3"/>
    <mergeCell ref="P3:S3"/>
    <mergeCell ref="T3:W3"/>
    <mergeCell ref="B3:F4"/>
    <mergeCell ref="G3:G4"/>
    <mergeCell ref="K3:K4"/>
    <mergeCell ref="L3:O3"/>
    <mergeCell ref="I3:I4"/>
    <mergeCell ref="J3:J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M69"/>
  <sheetViews>
    <sheetView showGridLines="0" topLeftCell="A22" zoomScale="80" zoomScaleNormal="80" workbookViewId="0">
      <selection activeCell="AB62" sqref="AB62"/>
    </sheetView>
  </sheetViews>
  <sheetFormatPr defaultColWidth="9.140625" defaultRowHeight="14.25" x14ac:dyDescent="0.2"/>
  <cols>
    <col min="1" max="5" width="3.140625" style="52" customWidth="1"/>
    <col min="6" max="6" width="35.85546875" style="52" customWidth="1"/>
    <col min="7" max="7" width="21.42578125" style="52" customWidth="1"/>
    <col min="8" max="8" width="10.5703125" style="52" customWidth="1"/>
    <col min="9" max="11" width="9.140625" style="52" customWidth="1"/>
    <col min="12" max="18" width="9.140625" style="52"/>
    <col min="19" max="19" width="9.7109375" style="52" customWidth="1"/>
    <col min="20" max="23" width="9.140625" style="52" customWidth="1"/>
    <col min="24" max="27" width="9.140625" style="52"/>
    <col min="28" max="31" width="9.140625" style="52" customWidth="1"/>
    <col min="32" max="16384" width="9.140625" style="52"/>
  </cols>
  <sheetData>
    <row r="1" spans="2:27" ht="22.5" customHeight="1" thickBot="1" x14ac:dyDescent="0.35">
      <c r="B1" s="51" t="s">
        <v>135</v>
      </c>
    </row>
    <row r="2" spans="2:27" ht="30" customHeight="1" x14ac:dyDescent="0.2">
      <c r="B2" s="65" t="str">
        <f>""&amp;Summary!$H$3&amp;" - labour market [level]"</f>
        <v>Summer medium-term forecast (MTF-2024Q2) - labour market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8" t="s">
        <v>100</v>
      </c>
      <c r="C3" s="309"/>
      <c r="D3" s="309"/>
      <c r="E3" s="309"/>
      <c r="F3" s="310"/>
      <c r="G3" s="311" t="s">
        <v>19</v>
      </c>
      <c r="H3" s="111" t="s">
        <v>20</v>
      </c>
      <c r="I3" s="299">
        <v>2024</v>
      </c>
      <c r="J3" s="299">
        <v>2025</v>
      </c>
      <c r="K3" s="293">
        <v>2026</v>
      </c>
      <c r="L3" s="312">
        <v>2023</v>
      </c>
      <c r="M3" s="313"/>
      <c r="N3" s="313"/>
      <c r="O3" s="315"/>
      <c r="P3" s="312">
        <v>2024</v>
      </c>
      <c r="Q3" s="313"/>
      <c r="R3" s="313"/>
      <c r="S3" s="315"/>
      <c r="T3" s="312">
        <v>2025</v>
      </c>
      <c r="U3" s="313"/>
      <c r="V3" s="313"/>
      <c r="W3" s="315"/>
      <c r="X3" s="313">
        <v>2026</v>
      </c>
      <c r="Y3" s="313"/>
      <c r="Z3" s="313"/>
      <c r="AA3" s="314"/>
    </row>
    <row r="4" spans="2:27" x14ac:dyDescent="0.2">
      <c r="B4" s="303"/>
      <c r="C4" s="304"/>
      <c r="D4" s="304"/>
      <c r="E4" s="304"/>
      <c r="F4" s="305"/>
      <c r="G4" s="307"/>
      <c r="H4" s="173">
        <v>2023</v>
      </c>
      <c r="I4" s="296"/>
      <c r="J4" s="296"/>
      <c r="K4" s="294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4.3499999999999996" customHeight="1" x14ac:dyDescent="0.2">
      <c r="B5" s="8"/>
      <c r="C5" s="9"/>
      <c r="D5" s="9"/>
      <c r="E5" s="9"/>
      <c r="F5" s="117"/>
      <c r="G5" s="118"/>
      <c r="H5" s="75"/>
      <c r="I5" s="76"/>
      <c r="J5" s="202"/>
      <c r="K5" s="119"/>
      <c r="L5" s="156"/>
      <c r="M5" s="120"/>
      <c r="N5" s="120"/>
      <c r="O5" s="121"/>
      <c r="P5" s="120"/>
      <c r="Q5" s="120"/>
      <c r="R5" s="120"/>
      <c r="S5" s="120"/>
      <c r="T5" s="156"/>
      <c r="U5" s="120"/>
      <c r="V5" s="120"/>
      <c r="W5" s="121"/>
      <c r="X5" s="120"/>
      <c r="Y5" s="120"/>
      <c r="Z5" s="120"/>
      <c r="AA5" s="122"/>
    </row>
    <row r="6" spans="2:27" x14ac:dyDescent="0.2">
      <c r="B6" s="8" t="s">
        <v>136</v>
      </c>
      <c r="C6" s="249"/>
      <c r="D6" s="249"/>
      <c r="E6" s="249"/>
      <c r="F6" s="73"/>
      <c r="G6" s="74"/>
      <c r="H6" s="75"/>
      <c r="I6" s="76"/>
      <c r="J6" s="202"/>
      <c r="K6" s="119"/>
      <c r="L6" s="156"/>
      <c r="M6" s="120"/>
      <c r="N6" s="120"/>
      <c r="O6" s="121"/>
      <c r="P6" s="120"/>
      <c r="Q6" s="120"/>
      <c r="R6" s="120"/>
      <c r="S6" s="120"/>
      <c r="T6" s="156"/>
      <c r="U6" s="120"/>
      <c r="V6" s="120"/>
      <c r="W6" s="121"/>
      <c r="X6" s="120"/>
      <c r="Y6" s="120"/>
      <c r="Z6" s="120"/>
      <c r="AA6" s="122"/>
    </row>
    <row r="7" spans="2:27" x14ac:dyDescent="0.2">
      <c r="B7" s="8"/>
      <c r="C7" s="248" t="s">
        <v>37</v>
      </c>
      <c r="D7" s="249"/>
      <c r="E7" s="249"/>
      <c r="F7" s="73"/>
      <c r="G7" s="42" t="s">
        <v>137</v>
      </c>
      <c r="H7" s="98">
        <v>2434.058</v>
      </c>
      <c r="I7" s="99">
        <v>2433.9642280405592</v>
      </c>
      <c r="J7" s="99">
        <v>2448.9467260727247</v>
      </c>
      <c r="K7" s="145">
        <v>2453.2499167521319</v>
      </c>
      <c r="L7" s="158">
        <v>2433.5969999999998</v>
      </c>
      <c r="M7" s="107">
        <v>2434.9380000000001</v>
      </c>
      <c r="N7" s="107">
        <v>2433.7359999999999</v>
      </c>
      <c r="O7" s="157">
        <v>2433.9609999999998</v>
      </c>
      <c r="P7" s="107">
        <v>2426.4199999999996</v>
      </c>
      <c r="Q7" s="107">
        <v>2432.6055508281365</v>
      </c>
      <c r="R7" s="107">
        <v>2437.010938349898</v>
      </c>
      <c r="S7" s="107">
        <v>2439.820422984204</v>
      </c>
      <c r="T7" s="158">
        <v>2444.0438855737207</v>
      </c>
      <c r="U7" s="107">
        <v>2447.7553730823088</v>
      </c>
      <c r="V7" s="107">
        <v>2450.9331843921459</v>
      </c>
      <c r="W7" s="157">
        <v>2453.0544612427234</v>
      </c>
      <c r="X7" s="107">
        <v>2453.8199702549782</v>
      </c>
      <c r="Y7" s="107">
        <v>2453.2514334804646</v>
      </c>
      <c r="Z7" s="107">
        <v>2452.9640450943607</v>
      </c>
      <c r="AA7" s="108">
        <v>2452.964218178724</v>
      </c>
    </row>
    <row r="8" spans="2:27" ht="4.3499999999999996" customHeight="1" x14ac:dyDescent="0.2">
      <c r="B8" s="3"/>
      <c r="D8" s="174"/>
      <c r="F8" s="86"/>
      <c r="G8" s="42"/>
      <c r="H8" s="106"/>
      <c r="I8" s="107"/>
      <c r="J8" s="107"/>
      <c r="K8" s="157"/>
      <c r="L8" s="158"/>
      <c r="M8" s="107"/>
      <c r="N8" s="107"/>
      <c r="O8" s="157"/>
      <c r="P8" s="107"/>
      <c r="Q8" s="107"/>
      <c r="R8" s="107"/>
      <c r="S8" s="107"/>
      <c r="T8" s="158"/>
      <c r="U8" s="107"/>
      <c r="V8" s="107"/>
      <c r="W8" s="157"/>
      <c r="X8" s="107"/>
      <c r="Y8" s="107"/>
      <c r="Z8" s="107"/>
      <c r="AA8" s="108"/>
    </row>
    <row r="9" spans="2:27" x14ac:dyDescent="0.2">
      <c r="B9" s="3"/>
      <c r="D9" s="174" t="s">
        <v>138</v>
      </c>
      <c r="F9" s="86"/>
      <c r="G9" s="42" t="s">
        <v>137</v>
      </c>
      <c r="H9" s="106">
        <v>2087.7377499999998</v>
      </c>
      <c r="I9" s="107">
        <v>2086.8489712840069</v>
      </c>
      <c r="J9" s="107">
        <v>2098.5936261870411</v>
      </c>
      <c r="K9" s="157">
        <v>2102.2811904921064</v>
      </c>
      <c r="L9" s="160"/>
      <c r="M9" s="132"/>
      <c r="N9" s="132"/>
      <c r="O9" s="159"/>
      <c r="P9" s="132"/>
      <c r="Q9" s="132"/>
      <c r="R9" s="132"/>
      <c r="S9" s="132"/>
      <c r="T9" s="160"/>
      <c r="U9" s="132"/>
      <c r="V9" s="132"/>
      <c r="W9" s="159"/>
      <c r="X9" s="132"/>
      <c r="Y9" s="132"/>
      <c r="Z9" s="132"/>
      <c r="AA9" s="161"/>
    </row>
    <row r="10" spans="2:27" x14ac:dyDescent="0.2">
      <c r="B10" s="3"/>
      <c r="D10" s="174" t="s">
        <v>139</v>
      </c>
      <c r="F10" s="86"/>
      <c r="G10" s="42" t="s">
        <v>137</v>
      </c>
      <c r="H10" s="106">
        <v>346.32024999999999</v>
      </c>
      <c r="I10" s="107">
        <v>347.11525675655253</v>
      </c>
      <c r="J10" s="107">
        <v>350.35309988568355</v>
      </c>
      <c r="K10" s="157">
        <v>350.96872626002585</v>
      </c>
      <c r="L10" s="160"/>
      <c r="M10" s="132"/>
      <c r="N10" s="132"/>
      <c r="O10" s="159"/>
      <c r="P10" s="132"/>
      <c r="Q10" s="132"/>
      <c r="R10" s="132"/>
      <c r="S10" s="132"/>
      <c r="T10" s="160"/>
      <c r="U10" s="132"/>
      <c r="V10" s="132"/>
      <c r="W10" s="159"/>
      <c r="X10" s="132"/>
      <c r="Y10" s="132"/>
      <c r="Z10" s="132"/>
      <c r="AA10" s="161"/>
    </row>
    <row r="11" spans="2:27" ht="4.3499999999999996" customHeight="1" x14ac:dyDescent="0.2">
      <c r="B11" s="3"/>
      <c r="F11" s="86"/>
      <c r="G11" s="42"/>
      <c r="H11" s="146"/>
      <c r="I11" s="61"/>
      <c r="J11" s="61"/>
      <c r="K11" s="86"/>
      <c r="L11" s="162"/>
      <c r="M11" s="61"/>
      <c r="N11" s="61"/>
      <c r="O11" s="86"/>
      <c r="P11" s="61"/>
      <c r="Q11" s="61"/>
      <c r="R11" s="61"/>
      <c r="S11" s="61"/>
      <c r="T11" s="162"/>
      <c r="U11" s="61"/>
      <c r="V11" s="61"/>
      <c r="W11" s="86"/>
      <c r="X11" s="61"/>
      <c r="Y11" s="61"/>
      <c r="Z11" s="61"/>
      <c r="AA11" s="4"/>
    </row>
    <row r="12" spans="2:27" x14ac:dyDescent="0.2">
      <c r="B12" s="3"/>
      <c r="C12" s="52" t="s">
        <v>140</v>
      </c>
      <c r="F12" s="86"/>
      <c r="G12" s="42" t="s">
        <v>141</v>
      </c>
      <c r="H12" s="136">
        <v>161.89875000000004</v>
      </c>
      <c r="I12" s="137">
        <v>152.53631983854225</v>
      </c>
      <c r="J12" s="137">
        <v>144.69376461031385</v>
      </c>
      <c r="K12" s="138">
        <v>143.39621878525483</v>
      </c>
      <c r="L12" s="28">
        <v>169.80952276019471</v>
      </c>
      <c r="M12" s="27">
        <v>161.10382608450882</v>
      </c>
      <c r="N12" s="27">
        <v>160.57414788170357</v>
      </c>
      <c r="O12" s="143">
        <v>156.10750327359295</v>
      </c>
      <c r="P12" s="27">
        <v>160.94534057606552</v>
      </c>
      <c r="Q12" s="27">
        <v>153.15483096380484</v>
      </c>
      <c r="R12" s="27">
        <v>149.18932936256937</v>
      </c>
      <c r="S12" s="27">
        <v>146.85577845172935</v>
      </c>
      <c r="T12" s="28">
        <v>145.25220609141491</v>
      </c>
      <c r="U12" s="27">
        <v>144.91402106202054</v>
      </c>
      <c r="V12" s="27">
        <v>144.3659435208929</v>
      </c>
      <c r="W12" s="143">
        <v>144.242887766927</v>
      </c>
      <c r="X12" s="27">
        <v>143.63911785858107</v>
      </c>
      <c r="Y12" s="27">
        <v>143.91357834943133</v>
      </c>
      <c r="Z12" s="27">
        <v>143.52034810344762</v>
      </c>
      <c r="AA12" s="29">
        <v>142.51183082955927</v>
      </c>
    </row>
    <row r="13" spans="2:27" x14ac:dyDescent="0.2">
      <c r="B13" s="3"/>
      <c r="C13" s="52" t="s">
        <v>43</v>
      </c>
      <c r="F13" s="86"/>
      <c r="G13" s="42" t="s">
        <v>14</v>
      </c>
      <c r="H13" s="136">
        <v>5.8408516463158202</v>
      </c>
      <c r="I13" s="137">
        <v>5.4973951527115403</v>
      </c>
      <c r="J13" s="137">
        <v>5.2331097574161678</v>
      </c>
      <c r="K13" s="138">
        <v>5.2051486796544042</v>
      </c>
      <c r="L13" s="163">
        <v>6.1242768938998475</v>
      </c>
      <c r="M13" s="137">
        <v>5.8111843817528186</v>
      </c>
      <c r="N13" s="137">
        <v>5.8056496263663231</v>
      </c>
      <c r="O13" s="138">
        <v>5.6222956832442881</v>
      </c>
      <c r="P13" s="137">
        <v>5.7900063396869008</v>
      </c>
      <c r="Q13" s="137">
        <v>5.5161500035717479</v>
      </c>
      <c r="R13" s="137">
        <v>5.3800761289499697</v>
      </c>
      <c r="S13" s="137">
        <v>5.3033481386375438</v>
      </c>
      <c r="T13" s="163">
        <v>5.2485880789097825</v>
      </c>
      <c r="U13" s="137">
        <v>5.2395117036247196</v>
      </c>
      <c r="V13" s="137">
        <v>5.2228291081582148</v>
      </c>
      <c r="W13" s="138">
        <v>5.2215101389719552</v>
      </c>
      <c r="X13" s="137">
        <v>5.2053799311152806</v>
      </c>
      <c r="Y13" s="137">
        <v>5.2210693612762213</v>
      </c>
      <c r="Z13" s="137">
        <v>5.212537073673416</v>
      </c>
      <c r="AA13" s="144">
        <v>5.1816083525527006</v>
      </c>
    </row>
    <row r="14" spans="2:27" ht="4.3499999999999996" customHeight="1" x14ac:dyDescent="0.2">
      <c r="B14" s="3"/>
      <c r="F14" s="86"/>
      <c r="G14" s="42"/>
      <c r="H14" s="146"/>
      <c r="I14" s="61"/>
      <c r="J14" s="61"/>
      <c r="K14" s="86"/>
      <c r="L14" s="162"/>
      <c r="M14" s="61"/>
      <c r="N14" s="61"/>
      <c r="O14" s="86"/>
      <c r="P14" s="61"/>
      <c r="Q14" s="61"/>
      <c r="R14" s="61"/>
      <c r="S14" s="61"/>
      <c r="T14" s="162"/>
      <c r="U14" s="61"/>
      <c r="V14" s="61"/>
      <c r="W14" s="86"/>
      <c r="X14" s="61"/>
      <c r="Y14" s="61"/>
      <c r="Z14" s="61"/>
      <c r="AA14" s="4"/>
    </row>
    <row r="15" spans="2:27" x14ac:dyDescent="0.2">
      <c r="B15" s="8" t="s">
        <v>142</v>
      </c>
      <c r="F15" s="86"/>
      <c r="G15" s="42"/>
      <c r="H15" s="146"/>
      <c r="I15" s="61"/>
      <c r="J15" s="61"/>
      <c r="K15" s="86"/>
      <c r="L15" s="162"/>
      <c r="M15" s="61"/>
      <c r="N15" s="61"/>
      <c r="O15" s="86"/>
      <c r="P15" s="61"/>
      <c r="Q15" s="61"/>
      <c r="R15" s="61"/>
      <c r="S15" s="61"/>
      <c r="T15" s="162"/>
      <c r="U15" s="61"/>
      <c r="V15" s="61"/>
      <c r="W15" s="86"/>
      <c r="X15" s="61"/>
      <c r="Y15" s="61"/>
      <c r="Z15" s="61"/>
      <c r="AA15" s="4"/>
    </row>
    <row r="16" spans="2:27" x14ac:dyDescent="0.2">
      <c r="B16" s="3"/>
      <c r="C16" s="52" t="s">
        <v>143</v>
      </c>
      <c r="F16" s="86"/>
      <c r="G16" s="42" t="s">
        <v>16</v>
      </c>
      <c r="H16" s="164">
        <v>24598.106251611345</v>
      </c>
      <c r="I16" s="204">
        <v>26469.659203974799</v>
      </c>
      <c r="J16" s="204">
        <v>27836.697026852828</v>
      </c>
      <c r="K16" s="205">
        <v>29215.60107830137</v>
      </c>
      <c r="L16" s="206">
        <v>5919.9237452069692</v>
      </c>
      <c r="M16" s="204">
        <v>6069.314772088228</v>
      </c>
      <c r="N16" s="204">
        <v>6205.742528436389</v>
      </c>
      <c r="O16" s="205">
        <v>6403.1702152299295</v>
      </c>
      <c r="P16" s="204">
        <v>6505.3621239295871</v>
      </c>
      <c r="Q16" s="204">
        <v>6593.9500464987868</v>
      </c>
      <c r="R16" s="204">
        <v>6640.3416030604239</v>
      </c>
      <c r="S16" s="204">
        <v>6729.4253779733444</v>
      </c>
      <c r="T16" s="206">
        <v>6814.3141887705769</v>
      </c>
      <c r="U16" s="204">
        <v>6912.3065441803719</v>
      </c>
      <c r="V16" s="204">
        <v>7008.4426412731937</v>
      </c>
      <c r="W16" s="205">
        <v>7101.042912845498</v>
      </c>
      <c r="X16" s="204">
        <v>7175.3474823116658</v>
      </c>
      <c r="Y16" s="204">
        <v>7269.2399280459049</v>
      </c>
      <c r="Z16" s="204">
        <v>7346.4901926665871</v>
      </c>
      <c r="AA16" s="207">
        <v>7424.5723841303516</v>
      </c>
    </row>
    <row r="17" spans="1:117" s="167" customFormat="1" ht="18" x14ac:dyDescent="0.25">
      <c r="A17" s="50"/>
      <c r="B17" s="251"/>
      <c r="C17" s="11" t="s">
        <v>144</v>
      </c>
      <c r="D17" s="11"/>
      <c r="E17" s="11"/>
      <c r="F17" s="24"/>
      <c r="G17" s="42" t="s">
        <v>16</v>
      </c>
      <c r="H17" s="208">
        <v>1551.2979300201853</v>
      </c>
      <c r="I17" s="209">
        <v>1665.3696943730465</v>
      </c>
      <c r="J17" s="209">
        <v>1751.3784844273184</v>
      </c>
      <c r="K17" s="210">
        <v>1838.1338521876175</v>
      </c>
      <c r="L17" s="211">
        <v>1500.3341921310612</v>
      </c>
      <c r="M17" s="211">
        <v>1529.8255494386983</v>
      </c>
      <c r="N17" s="211">
        <v>1563.5942083008874</v>
      </c>
      <c r="O17" s="205">
        <v>1611.451895497735</v>
      </c>
      <c r="P17" s="204">
        <v>1637.1699912914264</v>
      </c>
      <c r="Q17" s="204">
        <v>1659.4644440302902</v>
      </c>
      <c r="R17" s="204">
        <v>1671.1395610806742</v>
      </c>
      <c r="S17" s="205">
        <v>1693.5588023496437</v>
      </c>
      <c r="T17" s="211">
        <v>1714.9223192432573</v>
      </c>
      <c r="U17" s="211">
        <v>1739.5835357284623</v>
      </c>
      <c r="V17" s="211">
        <v>1763.7775975257746</v>
      </c>
      <c r="W17" s="205">
        <v>1787.0818168629203</v>
      </c>
      <c r="X17" s="211">
        <v>1805.7816538632862</v>
      </c>
      <c r="Y17" s="211">
        <v>1829.4110678200607</v>
      </c>
      <c r="Z17" s="211">
        <v>1848.8522323005261</v>
      </c>
      <c r="AA17" s="207">
        <v>1868.5027633983289</v>
      </c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</row>
    <row r="18" spans="1:117" x14ac:dyDescent="0.2">
      <c r="B18" s="3"/>
      <c r="D18" s="174" t="s">
        <v>145</v>
      </c>
      <c r="F18" s="86"/>
      <c r="G18" s="42" t="s">
        <v>16</v>
      </c>
      <c r="H18" s="208">
        <v>1520.9375443405895</v>
      </c>
      <c r="I18" s="212">
        <v>1643.886327397526</v>
      </c>
      <c r="J18" s="212">
        <v>1732.4349979910385</v>
      </c>
      <c r="K18" s="213">
        <v>1821.4246030386912</v>
      </c>
      <c r="L18" s="270"/>
      <c r="M18" s="271"/>
      <c r="N18" s="271"/>
      <c r="O18" s="272"/>
      <c r="P18" s="273"/>
      <c r="Q18" s="273"/>
      <c r="R18" s="273"/>
      <c r="S18" s="273"/>
      <c r="T18" s="270"/>
      <c r="U18" s="271"/>
      <c r="V18" s="271"/>
      <c r="W18" s="272"/>
      <c r="X18" s="271"/>
      <c r="Y18" s="271"/>
      <c r="Z18" s="271"/>
      <c r="AA18" s="274"/>
    </row>
    <row r="19" spans="1:117" ht="18" x14ac:dyDescent="0.25">
      <c r="B19" s="3"/>
      <c r="D19" s="174" t="s">
        <v>146</v>
      </c>
      <c r="F19" s="86"/>
      <c r="G19" s="42" t="s">
        <v>16</v>
      </c>
      <c r="H19" s="208">
        <v>1649.1513035551222</v>
      </c>
      <c r="I19" s="212">
        <v>1730.5250175096205</v>
      </c>
      <c r="J19" s="212">
        <v>1808.564572153311</v>
      </c>
      <c r="K19" s="213">
        <v>1888.2838390896479</v>
      </c>
      <c r="L19" s="270"/>
      <c r="M19" s="271"/>
      <c r="N19" s="271"/>
      <c r="O19" s="272"/>
      <c r="P19" s="273"/>
      <c r="Q19" s="273"/>
      <c r="R19" s="273"/>
      <c r="S19" s="273"/>
      <c r="T19" s="270"/>
      <c r="U19" s="271"/>
      <c r="V19" s="271"/>
      <c r="W19" s="272"/>
      <c r="X19" s="271"/>
      <c r="Y19" s="271"/>
      <c r="Z19" s="271"/>
      <c r="AA19" s="274"/>
    </row>
    <row r="20" spans="1:117" x14ac:dyDescent="0.2">
      <c r="B20" s="3"/>
      <c r="C20" s="52" t="s">
        <v>147</v>
      </c>
      <c r="F20" s="86"/>
      <c r="G20" s="42" t="s">
        <v>16</v>
      </c>
      <c r="H20" s="214">
        <v>1021.7141888853187</v>
      </c>
      <c r="I20" s="215">
        <v>1067.6454606619022</v>
      </c>
      <c r="J20" s="215">
        <v>1084.4585048214142</v>
      </c>
      <c r="K20" s="216">
        <v>1100.7246760478408</v>
      </c>
      <c r="L20" s="270"/>
      <c r="M20" s="271"/>
      <c r="N20" s="271"/>
      <c r="O20" s="272"/>
      <c r="P20" s="273"/>
      <c r="Q20" s="273"/>
      <c r="R20" s="273"/>
      <c r="S20" s="273"/>
      <c r="T20" s="270"/>
      <c r="U20" s="271"/>
      <c r="V20" s="271"/>
      <c r="W20" s="272"/>
      <c r="X20" s="271"/>
      <c r="Y20" s="271"/>
      <c r="Z20" s="271"/>
      <c r="AA20" s="274"/>
    </row>
    <row r="21" spans="1:117" ht="18" x14ac:dyDescent="0.25">
      <c r="B21" s="3"/>
      <c r="C21" s="52" t="s">
        <v>148</v>
      </c>
      <c r="F21" s="86"/>
      <c r="G21" s="42" t="s">
        <v>149</v>
      </c>
      <c r="H21" s="131">
        <v>38616.422862561209</v>
      </c>
      <c r="I21" s="128">
        <v>39695.130906888255</v>
      </c>
      <c r="J21" s="128">
        <v>40704.817490056455</v>
      </c>
      <c r="K21" s="129">
        <v>41505.825005910752</v>
      </c>
      <c r="L21" s="165">
        <v>9558.0044854525677</v>
      </c>
      <c r="M21" s="128">
        <v>9625.2506468361626</v>
      </c>
      <c r="N21" s="128">
        <v>9687.0890503034043</v>
      </c>
      <c r="O21" s="129">
        <v>9746.0789395478951</v>
      </c>
      <c r="P21" s="128">
        <v>9842.0109756488182</v>
      </c>
      <c r="Q21" s="128">
        <v>9907.8142826969561</v>
      </c>
      <c r="R21" s="128">
        <v>9935.3741468553671</v>
      </c>
      <c r="S21" s="128">
        <v>10009.448506952389</v>
      </c>
      <c r="T21" s="165">
        <v>10086.505360519523</v>
      </c>
      <c r="U21" s="128">
        <v>10143.740444376621</v>
      </c>
      <c r="V21" s="128">
        <v>10209.970693851299</v>
      </c>
      <c r="W21" s="129">
        <v>10264.230579134794</v>
      </c>
      <c r="X21" s="128">
        <v>10313.316332222001</v>
      </c>
      <c r="Y21" s="128">
        <v>10356.070125566255</v>
      </c>
      <c r="Z21" s="128">
        <v>10396.429157913171</v>
      </c>
      <c r="AA21" s="130">
        <v>10440.033805886018</v>
      </c>
    </row>
    <row r="22" spans="1:117" x14ac:dyDescent="0.2">
      <c r="B22" s="3"/>
      <c r="C22" s="52" t="s">
        <v>150</v>
      </c>
      <c r="F22" s="86"/>
      <c r="G22" s="42" t="s">
        <v>151</v>
      </c>
      <c r="H22" s="136">
        <v>41.81334699963768</v>
      </c>
      <c r="I22" s="137">
        <v>41.879168920753088</v>
      </c>
      <c r="J22" s="137">
        <v>41.869516497913303</v>
      </c>
      <c r="K22" s="138">
        <v>41.965348542455118</v>
      </c>
      <c r="L22" s="163">
        <v>41.7291624547574</v>
      </c>
      <c r="M22" s="137">
        <v>41.865142986131012</v>
      </c>
      <c r="N22" s="137">
        <v>41.654403441459273</v>
      </c>
      <c r="O22" s="138">
        <v>42.004679116203029</v>
      </c>
      <c r="P22" s="137">
        <v>41.880631466362914</v>
      </c>
      <c r="Q22" s="137">
        <v>41.844433792947754</v>
      </c>
      <c r="R22" s="137">
        <v>41.913857517170989</v>
      </c>
      <c r="S22" s="137">
        <v>41.877752906530695</v>
      </c>
      <c r="T22" s="163">
        <v>41.822512500692639</v>
      </c>
      <c r="U22" s="137">
        <v>41.877621397452501</v>
      </c>
      <c r="V22" s="137">
        <v>41.876164546725121</v>
      </c>
      <c r="W22" s="138">
        <v>41.901767546782935</v>
      </c>
      <c r="X22" s="137">
        <v>41.887689035580458</v>
      </c>
      <c r="Y22" s="137">
        <v>41.962633170958128</v>
      </c>
      <c r="Z22" s="137">
        <v>41.992511327969325</v>
      </c>
      <c r="AA22" s="144">
        <v>42.018560635312546</v>
      </c>
    </row>
    <row r="23" spans="1:117" ht="4.3499999999999996" customHeight="1" x14ac:dyDescent="0.2">
      <c r="B23" s="3"/>
      <c r="F23" s="86"/>
      <c r="G23" s="42"/>
      <c r="H23" s="146"/>
      <c r="I23" s="61"/>
      <c r="J23" s="61"/>
      <c r="K23" s="86"/>
      <c r="L23" s="162"/>
      <c r="M23" s="61"/>
      <c r="N23" s="61"/>
      <c r="O23" s="86"/>
      <c r="P23" s="61"/>
      <c r="Q23" s="61"/>
      <c r="R23" s="61"/>
      <c r="S23" s="61"/>
      <c r="T23" s="162"/>
      <c r="U23" s="61"/>
      <c r="V23" s="61"/>
      <c r="W23" s="86"/>
      <c r="X23" s="61"/>
      <c r="Y23" s="61"/>
      <c r="Z23" s="61"/>
      <c r="AA23" s="4"/>
    </row>
    <row r="24" spans="1:117" x14ac:dyDescent="0.2">
      <c r="B24" s="8" t="s">
        <v>152</v>
      </c>
      <c r="F24" s="86"/>
      <c r="G24" s="42"/>
      <c r="H24" s="146"/>
      <c r="I24" s="61"/>
      <c r="J24" s="61"/>
      <c r="K24" s="86"/>
      <c r="L24" s="162"/>
      <c r="M24" s="61"/>
      <c r="N24" s="61"/>
      <c r="O24" s="86"/>
      <c r="P24" s="61"/>
      <c r="Q24" s="61"/>
      <c r="R24" s="61"/>
      <c r="S24" s="61"/>
      <c r="T24" s="162"/>
      <c r="U24" s="61"/>
      <c r="V24" s="61"/>
      <c r="W24" s="86"/>
      <c r="X24" s="61"/>
      <c r="Y24" s="61"/>
      <c r="Z24" s="61"/>
      <c r="AA24" s="4"/>
    </row>
    <row r="25" spans="1:117" x14ac:dyDescent="0.2">
      <c r="B25" s="3"/>
      <c r="C25" s="52" t="s">
        <v>153</v>
      </c>
      <c r="F25" s="86"/>
      <c r="G25" s="42" t="s">
        <v>141</v>
      </c>
      <c r="H25" s="106">
        <v>3657.8421988001528</v>
      </c>
      <c r="I25" s="107">
        <v>3649.5573525752134</v>
      </c>
      <c r="J25" s="107">
        <v>3632.1794034873742</v>
      </c>
      <c r="K25" s="157">
        <v>3598.2581911223519</v>
      </c>
      <c r="L25" s="158">
        <v>3657.0537811825775</v>
      </c>
      <c r="M25" s="107">
        <v>3660.0584153333789</v>
      </c>
      <c r="N25" s="107">
        <v>3658.0391825422203</v>
      </c>
      <c r="O25" s="157">
        <v>3656.2174161424346</v>
      </c>
      <c r="P25" s="107">
        <v>3653.99351613403</v>
      </c>
      <c r="Q25" s="107">
        <v>3651.6940675974752</v>
      </c>
      <c r="R25" s="107">
        <v>3648.2790291062693</v>
      </c>
      <c r="S25" s="107">
        <v>3644.2627974630777</v>
      </c>
      <c r="T25" s="158">
        <v>3639.7823545395458</v>
      </c>
      <c r="U25" s="107">
        <v>3634.8497956159681</v>
      </c>
      <c r="V25" s="107">
        <v>3629.7131240255881</v>
      </c>
      <c r="W25" s="157">
        <v>3624.3723397683943</v>
      </c>
      <c r="X25" s="107">
        <v>3615.1561616288609</v>
      </c>
      <c r="Y25" s="107">
        <v>3603.9762459273425</v>
      </c>
      <c r="Z25" s="107">
        <v>3592.6682332715882</v>
      </c>
      <c r="AA25" s="108">
        <v>3581.2321236616181</v>
      </c>
    </row>
    <row r="26" spans="1:117" x14ac:dyDescent="0.2">
      <c r="B26" s="3"/>
      <c r="C26" s="52" t="s">
        <v>154</v>
      </c>
      <c r="F26" s="86"/>
      <c r="G26" s="42" t="s">
        <v>141</v>
      </c>
      <c r="H26" s="106">
        <v>2771.8597500000005</v>
      </c>
      <c r="I26" s="107">
        <v>2774.5752028173547</v>
      </c>
      <c r="J26" s="107">
        <v>2764.9632473925694</v>
      </c>
      <c r="K26" s="157">
        <v>2754.8860787751651</v>
      </c>
      <c r="L26" s="158">
        <v>2772.7277146684096</v>
      </c>
      <c r="M26" s="107">
        <v>2772.306220232429</v>
      </c>
      <c r="N26" s="107">
        <v>2765.8256735380141</v>
      </c>
      <c r="O26" s="157">
        <v>2776.5793915611484</v>
      </c>
      <c r="P26" s="107">
        <v>2779.7092288636209</v>
      </c>
      <c r="Q26" s="107">
        <v>2776.4805319767579</v>
      </c>
      <c r="R26" s="107">
        <v>2772.9966228505145</v>
      </c>
      <c r="S26" s="107">
        <v>2769.1144275785241</v>
      </c>
      <c r="T26" s="158">
        <v>2767.4529589219765</v>
      </c>
      <c r="U26" s="107">
        <v>2765.792487146623</v>
      </c>
      <c r="V26" s="107">
        <v>2764.133011654335</v>
      </c>
      <c r="W26" s="157">
        <v>2762.474531847342</v>
      </c>
      <c r="X26" s="107">
        <v>2759.4358098623097</v>
      </c>
      <c r="Y26" s="107">
        <v>2756.4004304714613</v>
      </c>
      <c r="Z26" s="107">
        <v>2753.3683899979428</v>
      </c>
      <c r="AA26" s="108">
        <v>2750.3396847689451</v>
      </c>
    </row>
    <row r="27" spans="1:117" ht="18" x14ac:dyDescent="0.25">
      <c r="B27" s="3"/>
      <c r="C27" s="52" t="s">
        <v>155</v>
      </c>
      <c r="F27" s="86"/>
      <c r="G27" s="42" t="s">
        <v>14</v>
      </c>
      <c r="H27" s="136">
        <v>75.778576804138396</v>
      </c>
      <c r="I27" s="137">
        <v>76.024947260439163</v>
      </c>
      <c r="J27" s="137">
        <v>76.124192161761798</v>
      </c>
      <c r="K27" s="138">
        <v>76.562270792753466</v>
      </c>
      <c r="L27" s="163">
        <v>75.818620139947612</v>
      </c>
      <c r="M27" s="137">
        <v>75.74486266716896</v>
      </c>
      <c r="N27" s="137">
        <v>75.609514702241484</v>
      </c>
      <c r="O27" s="138">
        <v>75.941309707195543</v>
      </c>
      <c r="P27" s="137">
        <v>76.073184492253489</v>
      </c>
      <c r="Q27" s="137">
        <v>76.032670880435006</v>
      </c>
      <c r="R27" s="137">
        <v>76.008348065685766</v>
      </c>
      <c r="S27" s="137">
        <v>75.98558560338239</v>
      </c>
      <c r="T27" s="163">
        <v>76.033473690271663</v>
      </c>
      <c r="U27" s="137">
        <v>76.090970539758629</v>
      </c>
      <c r="V27" s="137">
        <v>76.15293322654469</v>
      </c>
      <c r="W27" s="138">
        <v>76.21939119047218</v>
      </c>
      <c r="X27" s="137">
        <v>76.329643492329964</v>
      </c>
      <c r="Y27" s="137">
        <v>76.482203055203811</v>
      </c>
      <c r="Z27" s="137">
        <v>76.638537466362294</v>
      </c>
      <c r="AA27" s="144">
        <v>76.798699157117738</v>
      </c>
    </row>
    <row r="28" spans="1:117" ht="18.75" thickBot="1" x14ac:dyDescent="0.3">
      <c r="B28" s="57"/>
      <c r="C28" s="88" t="s">
        <v>156</v>
      </c>
      <c r="D28" s="88"/>
      <c r="E28" s="88"/>
      <c r="F28" s="89"/>
      <c r="G28" s="90" t="s">
        <v>14</v>
      </c>
      <c r="H28" s="149">
        <v>6.2275713964867014</v>
      </c>
      <c r="I28" s="150">
        <v>6.1302838923052256</v>
      </c>
      <c r="J28" s="150">
        <v>6.08629809468869</v>
      </c>
      <c r="K28" s="151">
        <v>6.0590398798251375</v>
      </c>
      <c r="L28" s="168">
        <v>6.2833573340500344</v>
      </c>
      <c r="M28" s="150">
        <v>6.241353013921028</v>
      </c>
      <c r="N28" s="150">
        <v>6.2069094714152433</v>
      </c>
      <c r="O28" s="151">
        <v>6.1786657665605</v>
      </c>
      <c r="P28" s="150">
        <v>6.1555059285796094</v>
      </c>
      <c r="Q28" s="150">
        <v>6.1365148614352796</v>
      </c>
      <c r="R28" s="150">
        <v>6.1209421863769302</v>
      </c>
      <c r="S28" s="150">
        <v>6.1081725928290833</v>
      </c>
      <c r="T28" s="168">
        <v>6.0977015261198479</v>
      </c>
      <c r="U28" s="150">
        <v>6.0891152514182751</v>
      </c>
      <c r="V28" s="150">
        <v>6.0820745061629866</v>
      </c>
      <c r="W28" s="151">
        <v>6.0763010950536493</v>
      </c>
      <c r="X28" s="150">
        <v>6.0686709855482839</v>
      </c>
      <c r="Y28" s="150">
        <v>6.0618038869934558</v>
      </c>
      <c r="Z28" s="150">
        <v>6.0556234982941106</v>
      </c>
      <c r="AA28" s="169">
        <v>6.0500611484646996</v>
      </c>
    </row>
    <row r="29" spans="1:117" ht="15" thickBot="1" x14ac:dyDescent="0.25"/>
    <row r="30" spans="1:117" ht="30" customHeight="1" x14ac:dyDescent="0.2">
      <c r="B30" s="65" t="str">
        <f>""&amp;Summary!$H$3&amp;" - labour market [change over previous period]"</f>
        <v>Summer medium-term forecast (MTF-2024Q2) - labour market [change over previous period]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7"/>
    </row>
    <row r="31" spans="1:117" x14ac:dyDescent="0.2">
      <c r="B31" s="308" t="s">
        <v>100</v>
      </c>
      <c r="C31" s="309"/>
      <c r="D31" s="309"/>
      <c r="E31" s="309"/>
      <c r="F31" s="310"/>
      <c r="G31" s="311" t="s">
        <v>19</v>
      </c>
      <c r="H31" s="111" t="str">
        <f t="shared" ref="H31:K31" si="0">H$3</f>
        <v>Actual</v>
      </c>
      <c r="I31" s="299">
        <f t="shared" si="0"/>
        <v>2024</v>
      </c>
      <c r="J31" s="299">
        <f t="shared" si="0"/>
        <v>2025</v>
      </c>
      <c r="K31" s="293">
        <f t="shared" si="0"/>
        <v>2026</v>
      </c>
      <c r="L31" s="312">
        <f>L$3</f>
        <v>2023</v>
      </c>
      <c r="M31" s="313"/>
      <c r="N31" s="313"/>
      <c r="O31" s="315"/>
      <c r="P31" s="312">
        <f>P$3</f>
        <v>2024</v>
      </c>
      <c r="Q31" s="313"/>
      <c r="R31" s="313"/>
      <c r="S31" s="315"/>
      <c r="T31" s="312">
        <f>T$3</f>
        <v>2025</v>
      </c>
      <c r="U31" s="313"/>
      <c r="V31" s="313"/>
      <c r="W31" s="315"/>
      <c r="X31" s="312">
        <f>X$3</f>
        <v>2026</v>
      </c>
      <c r="Y31" s="313"/>
      <c r="Z31" s="313"/>
      <c r="AA31" s="314"/>
    </row>
    <row r="32" spans="1:117" x14ac:dyDescent="0.2">
      <c r="B32" s="303"/>
      <c r="C32" s="304"/>
      <c r="D32" s="304"/>
      <c r="E32" s="304"/>
      <c r="F32" s="305"/>
      <c r="G32" s="307"/>
      <c r="H32" s="112">
        <f>$H$4</f>
        <v>2023</v>
      </c>
      <c r="I32" s="296"/>
      <c r="J32" s="296"/>
      <c r="K32" s="294"/>
      <c r="L32" s="115" t="s">
        <v>0</v>
      </c>
      <c r="M32" s="113" t="s">
        <v>1</v>
      </c>
      <c r="N32" s="113" t="s">
        <v>2</v>
      </c>
      <c r="O32" s="203" t="s">
        <v>3</v>
      </c>
      <c r="P32" s="115" t="s">
        <v>0</v>
      </c>
      <c r="Q32" s="113" t="s">
        <v>1</v>
      </c>
      <c r="R32" s="113" t="s">
        <v>2</v>
      </c>
      <c r="S32" s="203" t="s">
        <v>3</v>
      </c>
      <c r="T32" s="115" t="s">
        <v>0</v>
      </c>
      <c r="U32" s="113" t="s">
        <v>1</v>
      </c>
      <c r="V32" s="113" t="s">
        <v>2</v>
      </c>
      <c r="W32" s="203" t="s">
        <v>3</v>
      </c>
      <c r="X32" s="113" t="s">
        <v>0</v>
      </c>
      <c r="Y32" s="113" t="s">
        <v>1</v>
      </c>
      <c r="Z32" s="113" t="s">
        <v>2</v>
      </c>
      <c r="AA32" s="170" t="s">
        <v>3</v>
      </c>
    </row>
    <row r="33" spans="2:27" ht="3.75" customHeight="1" x14ac:dyDescent="0.2">
      <c r="B33" s="8"/>
      <c r="C33" s="9"/>
      <c r="D33" s="9"/>
      <c r="E33" s="9"/>
      <c r="F33" s="117"/>
      <c r="G33" s="118"/>
      <c r="H33" s="75"/>
      <c r="I33" s="76"/>
      <c r="J33" s="202"/>
      <c r="K33" s="119"/>
      <c r="L33" s="156"/>
      <c r="M33" s="120"/>
      <c r="N33" s="120"/>
      <c r="O33" s="121"/>
      <c r="P33" s="120"/>
      <c r="Q33" s="120"/>
      <c r="R33" s="120"/>
      <c r="S33" s="120"/>
      <c r="T33" s="156"/>
      <c r="U33" s="120"/>
      <c r="V33" s="120"/>
      <c r="W33" s="121"/>
      <c r="X33" s="120"/>
      <c r="Y33" s="120"/>
      <c r="Z33" s="120"/>
      <c r="AA33" s="122"/>
    </row>
    <row r="34" spans="2:27" x14ac:dyDescent="0.2">
      <c r="B34" s="8" t="s">
        <v>136</v>
      </c>
      <c r="C34" s="249"/>
      <c r="D34" s="249"/>
      <c r="E34" s="249"/>
      <c r="F34" s="73"/>
      <c r="G34" s="74"/>
      <c r="H34" s="75"/>
      <c r="I34" s="76"/>
      <c r="J34" s="202"/>
      <c r="K34" s="119"/>
      <c r="L34" s="156"/>
      <c r="M34" s="120"/>
      <c r="N34" s="120"/>
      <c r="O34" s="121"/>
      <c r="P34" s="120"/>
      <c r="Q34" s="120"/>
      <c r="R34" s="120"/>
      <c r="S34" s="120"/>
      <c r="T34" s="156"/>
      <c r="U34" s="120"/>
      <c r="V34" s="120"/>
      <c r="W34" s="121"/>
      <c r="X34" s="120"/>
      <c r="Y34" s="120"/>
      <c r="Z34" s="120"/>
      <c r="AA34" s="122"/>
    </row>
    <row r="35" spans="2:27" x14ac:dyDescent="0.2">
      <c r="B35" s="8"/>
      <c r="C35" s="248" t="s">
        <v>37</v>
      </c>
      <c r="D35" s="249"/>
      <c r="E35" s="249"/>
      <c r="F35" s="73"/>
      <c r="G35" s="42" t="s">
        <v>157</v>
      </c>
      <c r="H35" s="26">
        <v>0.27854028575819711</v>
      </c>
      <c r="I35" s="27">
        <v>-3.8524948641480705E-3</v>
      </c>
      <c r="J35" s="27">
        <v>0.61555949999426218</v>
      </c>
      <c r="K35" s="143">
        <v>0.17571597755039647</v>
      </c>
      <c r="L35" s="163">
        <v>1.1506926553323638E-2</v>
      </c>
      <c r="M35" s="137">
        <v>5.5103618224407569E-2</v>
      </c>
      <c r="N35" s="137">
        <v>-4.936470661678527E-2</v>
      </c>
      <c r="O35" s="138">
        <v>9.2450454774137825E-3</v>
      </c>
      <c r="P35" s="137">
        <v>-0.30982419192417865</v>
      </c>
      <c r="Q35" s="137">
        <v>0.25492498529260388</v>
      </c>
      <c r="R35" s="137">
        <v>0.18109748702421768</v>
      </c>
      <c r="S35" s="137">
        <v>0.11528403874167736</v>
      </c>
      <c r="T35" s="163">
        <v>0.17310546914556824</v>
      </c>
      <c r="U35" s="137">
        <v>0.15185846418287952</v>
      </c>
      <c r="V35" s="137">
        <v>0.12982552687996929</v>
      </c>
      <c r="W35" s="138">
        <v>8.6549762518444595E-2</v>
      </c>
      <c r="X35" s="137">
        <v>3.1206360248006604E-2</v>
      </c>
      <c r="Y35" s="137">
        <v>-2.31694574746939E-2</v>
      </c>
      <c r="Z35" s="137">
        <v>-1.1714591589822021E-2</v>
      </c>
      <c r="AA35" s="144">
        <v>7.0561312810468735E-6</v>
      </c>
    </row>
    <row r="36" spans="2:27" ht="4.3499999999999996" customHeight="1" x14ac:dyDescent="0.2">
      <c r="B36" s="3"/>
      <c r="D36" s="174"/>
      <c r="F36" s="86"/>
      <c r="G36" s="42"/>
      <c r="H36" s="146"/>
      <c r="I36" s="61"/>
      <c r="J36" s="61"/>
      <c r="K36" s="86"/>
      <c r="L36" s="162"/>
      <c r="M36" s="61"/>
      <c r="N36" s="61"/>
      <c r="O36" s="86"/>
      <c r="P36" s="61"/>
      <c r="Q36" s="61"/>
      <c r="R36" s="61"/>
      <c r="S36" s="61"/>
      <c r="T36" s="162"/>
      <c r="U36" s="61"/>
      <c r="V36" s="61"/>
      <c r="W36" s="86"/>
      <c r="X36" s="61"/>
      <c r="Y36" s="61"/>
      <c r="Z36" s="61"/>
      <c r="AA36" s="4"/>
    </row>
    <row r="37" spans="2:27" x14ac:dyDescent="0.2">
      <c r="B37" s="3"/>
      <c r="D37" s="174" t="s">
        <v>138</v>
      </c>
      <c r="F37" s="86"/>
      <c r="G37" s="42" t="s">
        <v>157</v>
      </c>
      <c r="H37" s="136">
        <v>0.11345698914352909</v>
      </c>
      <c r="I37" s="137">
        <v>-4.2571377367337959E-2</v>
      </c>
      <c r="J37" s="137">
        <v>0.56279371744894036</v>
      </c>
      <c r="K37" s="138">
        <v>0.17571597755041068</v>
      </c>
      <c r="L37" s="195"/>
      <c r="M37" s="193"/>
      <c r="N37" s="193"/>
      <c r="O37" s="194"/>
      <c r="P37" s="193"/>
      <c r="Q37" s="193"/>
      <c r="R37" s="193"/>
      <c r="S37" s="193"/>
      <c r="T37" s="195"/>
      <c r="U37" s="193"/>
      <c r="V37" s="193"/>
      <c r="W37" s="194"/>
      <c r="X37" s="193"/>
      <c r="Y37" s="193"/>
      <c r="Z37" s="193"/>
      <c r="AA37" s="196"/>
    </row>
    <row r="38" spans="2:27" x14ac:dyDescent="0.2">
      <c r="B38" s="3"/>
      <c r="D38" s="174" t="s">
        <v>139</v>
      </c>
      <c r="F38" s="86"/>
      <c r="G38" s="42" t="s">
        <v>157</v>
      </c>
      <c r="H38" s="136">
        <v>1.2853686587930895</v>
      </c>
      <c r="I38" s="137">
        <v>0.2295582648004455</v>
      </c>
      <c r="J38" s="137">
        <v>0.93278617580381251</v>
      </c>
      <c r="K38" s="138">
        <v>0.17571597755041068</v>
      </c>
      <c r="L38" s="195"/>
      <c r="M38" s="193"/>
      <c r="N38" s="193"/>
      <c r="O38" s="194"/>
      <c r="P38" s="193"/>
      <c r="Q38" s="193"/>
      <c r="R38" s="193"/>
      <c r="S38" s="193"/>
      <c r="T38" s="195"/>
      <c r="U38" s="193"/>
      <c r="V38" s="193"/>
      <c r="W38" s="194"/>
      <c r="X38" s="193"/>
      <c r="Y38" s="193"/>
      <c r="Z38" s="193"/>
      <c r="AA38" s="196"/>
    </row>
    <row r="39" spans="2:27" ht="4.3499999999999996" customHeight="1" x14ac:dyDescent="0.2">
      <c r="B39" s="3"/>
      <c r="F39" s="86"/>
      <c r="G39" s="42"/>
      <c r="H39" s="146"/>
      <c r="I39" s="61"/>
      <c r="J39" s="61"/>
      <c r="K39" s="86"/>
      <c r="L39" s="162"/>
      <c r="M39" s="61"/>
      <c r="N39" s="61"/>
      <c r="O39" s="86"/>
      <c r="P39" s="61"/>
      <c r="Q39" s="61"/>
      <c r="R39" s="61"/>
      <c r="S39" s="61"/>
      <c r="T39" s="162"/>
      <c r="U39" s="61"/>
      <c r="V39" s="61"/>
      <c r="W39" s="86"/>
      <c r="X39" s="61"/>
      <c r="Y39" s="61"/>
      <c r="Z39" s="61"/>
      <c r="AA39" s="4"/>
    </row>
    <row r="40" spans="2:27" x14ac:dyDescent="0.2">
      <c r="B40" s="3"/>
      <c r="C40" s="52" t="s">
        <v>140</v>
      </c>
      <c r="F40" s="86"/>
      <c r="G40" s="42" t="s">
        <v>157</v>
      </c>
      <c r="H40" s="136">
        <v>-4.9917842786302913</v>
      </c>
      <c r="I40" s="137">
        <v>-5.7828921850587278</v>
      </c>
      <c r="J40" s="137">
        <v>-5.1414346671859192</v>
      </c>
      <c r="K40" s="138">
        <v>-0.89675310373847594</v>
      </c>
      <c r="L40" s="163">
        <v>1.1692862448191761</v>
      </c>
      <c r="M40" s="137">
        <v>-5.1267423252700013</v>
      </c>
      <c r="N40" s="137">
        <v>-0.32878064765972681</v>
      </c>
      <c r="O40" s="138">
        <v>-2.7816710641374414</v>
      </c>
      <c r="P40" s="137">
        <v>3.0990421350816035</v>
      </c>
      <c r="Q40" s="137">
        <v>-4.840469183125407</v>
      </c>
      <c r="R40" s="137">
        <v>-2.5892109156991836</v>
      </c>
      <c r="S40" s="137">
        <v>-1.5641540322021967</v>
      </c>
      <c r="T40" s="163">
        <v>-1.091936849350148</v>
      </c>
      <c r="U40" s="137">
        <v>-0.23282608815010519</v>
      </c>
      <c r="V40" s="137">
        <v>-0.37820877311315826</v>
      </c>
      <c r="W40" s="138">
        <v>-8.5238769591171604E-2</v>
      </c>
      <c r="X40" s="137">
        <v>-0.41857863336841206</v>
      </c>
      <c r="Y40" s="137">
        <v>0.19107642468291886</v>
      </c>
      <c r="Z40" s="137">
        <v>-0.27324054512003215</v>
      </c>
      <c r="AA40" s="144">
        <v>-0.70269985212230779</v>
      </c>
    </row>
    <row r="41" spans="2:27" x14ac:dyDescent="0.2">
      <c r="B41" s="3"/>
      <c r="C41" s="52" t="s">
        <v>43</v>
      </c>
      <c r="F41" s="86"/>
      <c r="G41" s="42" t="s">
        <v>158</v>
      </c>
      <c r="H41" s="136">
        <v>-0.30129372138691796</v>
      </c>
      <c r="I41" s="137">
        <v>-0.34345649360427999</v>
      </c>
      <c r="J41" s="137">
        <v>-0.26428539529537232</v>
      </c>
      <c r="K41" s="138">
        <v>-2.7961077761763653E-2</v>
      </c>
      <c r="L41" s="163">
        <v>6.7423395444791284E-2</v>
      </c>
      <c r="M41" s="137">
        <v>-0.31309251214702916</v>
      </c>
      <c r="N41" s="137">
        <v>-5.5347553864958099E-3</v>
      </c>
      <c r="O41" s="138">
        <v>-0.18335394312203462</v>
      </c>
      <c r="P41" s="137">
        <v>0.16771065644261215</v>
      </c>
      <c r="Q41" s="137">
        <v>-0.27385633611515248</v>
      </c>
      <c r="R41" s="137">
        <v>-0.13607387462177822</v>
      </c>
      <c r="S41" s="137">
        <v>-7.6727990312425859E-2</v>
      </c>
      <c r="T41" s="163">
        <v>-5.4760059727761157E-2</v>
      </c>
      <c r="U41" s="137">
        <v>-9.0763752850629709E-3</v>
      </c>
      <c r="V41" s="137">
        <v>-1.6682595466505079E-2</v>
      </c>
      <c r="W41" s="138">
        <v>-1.3189691862591779E-3</v>
      </c>
      <c r="X41" s="137">
        <v>-1.6130207856674544E-2</v>
      </c>
      <c r="Y41" s="137">
        <v>1.5689430160940182E-2</v>
      </c>
      <c r="Z41" s="137">
        <v>-8.532287602805444E-3</v>
      </c>
      <c r="AA41" s="144">
        <v>-3.092872112071543E-2</v>
      </c>
    </row>
    <row r="42" spans="2:27" ht="4.3499999999999996" customHeight="1" x14ac:dyDescent="0.2">
      <c r="B42" s="3"/>
      <c r="F42" s="86"/>
      <c r="G42" s="42"/>
      <c r="H42" s="146"/>
      <c r="I42" s="61"/>
      <c r="J42" s="61"/>
      <c r="K42" s="86"/>
      <c r="L42" s="162"/>
      <c r="M42" s="61"/>
      <c r="N42" s="61"/>
      <c r="O42" s="86"/>
      <c r="P42" s="61"/>
      <c r="Q42" s="61"/>
      <c r="R42" s="61"/>
      <c r="S42" s="61"/>
      <c r="T42" s="162"/>
      <c r="U42" s="61"/>
      <c r="V42" s="61"/>
      <c r="W42" s="86"/>
      <c r="X42" s="61"/>
      <c r="Y42" s="61"/>
      <c r="Z42" s="61"/>
      <c r="AA42" s="4"/>
    </row>
    <row r="43" spans="2:27" x14ac:dyDescent="0.2">
      <c r="B43" s="8" t="s">
        <v>142</v>
      </c>
      <c r="F43" s="86"/>
      <c r="G43" s="42"/>
      <c r="H43" s="146"/>
      <c r="I43" s="61"/>
      <c r="J43" s="61"/>
      <c r="K43" s="86"/>
      <c r="L43" s="162"/>
      <c r="M43" s="61"/>
      <c r="N43" s="61"/>
      <c r="O43" s="86"/>
      <c r="P43" s="61"/>
      <c r="Q43" s="61"/>
      <c r="R43" s="61"/>
      <c r="S43" s="61"/>
      <c r="T43" s="162"/>
      <c r="U43" s="61"/>
      <c r="V43" s="61"/>
      <c r="W43" s="86"/>
      <c r="X43" s="61"/>
      <c r="Y43" s="61"/>
      <c r="Z43" s="61"/>
      <c r="AA43" s="4"/>
    </row>
    <row r="44" spans="2:27" x14ac:dyDescent="0.2">
      <c r="B44" s="3"/>
      <c r="C44" s="52" t="s">
        <v>143</v>
      </c>
      <c r="F44" s="86"/>
      <c r="G44" s="42" t="s">
        <v>157</v>
      </c>
      <c r="H44" s="217">
        <v>10.374604936354288</v>
      </c>
      <c r="I44" s="218">
        <v>7.6085245474571934</v>
      </c>
      <c r="J44" s="218">
        <v>5.164546367384844</v>
      </c>
      <c r="K44" s="219">
        <v>4.953547650133828</v>
      </c>
      <c r="L44" s="220">
        <v>3.912265612696757</v>
      </c>
      <c r="M44" s="218">
        <v>2.5235295809715979</v>
      </c>
      <c r="N44" s="218">
        <v>2.247827991646929</v>
      </c>
      <c r="O44" s="219">
        <v>3.1813708978236406</v>
      </c>
      <c r="P44" s="218">
        <v>1.5959580218029288</v>
      </c>
      <c r="Q44" s="218">
        <v>1.3617677368541052</v>
      </c>
      <c r="R44" s="218">
        <v>0.70354728553441248</v>
      </c>
      <c r="S44" s="218">
        <v>1.3415540982389018</v>
      </c>
      <c r="T44" s="220">
        <v>1.2614570491425496</v>
      </c>
      <c r="U44" s="218">
        <v>1.4380369424597177</v>
      </c>
      <c r="V44" s="218">
        <v>1.3907962049767804</v>
      </c>
      <c r="W44" s="219">
        <v>1.3212674528714246</v>
      </c>
      <c r="X44" s="218">
        <v>1.0463895286670208</v>
      </c>
      <c r="Y44" s="218">
        <v>1.3085421432996469</v>
      </c>
      <c r="Z44" s="218">
        <v>1.0627007140408011</v>
      </c>
      <c r="AA44" s="221">
        <v>1.0628502783779368</v>
      </c>
    </row>
    <row r="45" spans="2:27" ht="18" x14ac:dyDescent="0.25">
      <c r="B45" s="3"/>
      <c r="C45" s="11" t="s">
        <v>144</v>
      </c>
      <c r="D45" s="11"/>
      <c r="E45" s="11"/>
      <c r="F45" s="24"/>
      <c r="G45" s="25" t="s">
        <v>157</v>
      </c>
      <c r="H45" s="222">
        <v>9.7251707751500334</v>
      </c>
      <c r="I45" s="223">
        <v>7.3533111947991188</v>
      </c>
      <c r="J45" s="223">
        <v>5.1645463673848866</v>
      </c>
      <c r="K45" s="224">
        <v>4.9535476501338565</v>
      </c>
      <c r="L45" s="220">
        <v>3.7331779114346375</v>
      </c>
      <c r="M45" s="225">
        <v>1.965652550099378</v>
      </c>
      <c r="N45" s="225">
        <v>2.2073535688156767</v>
      </c>
      <c r="O45" s="219">
        <v>3.0607485588510315</v>
      </c>
      <c r="P45" s="218">
        <v>1.5959580218029288</v>
      </c>
      <c r="Q45" s="218">
        <v>1.3617677368541052</v>
      </c>
      <c r="R45" s="218">
        <v>0.70354728553441248</v>
      </c>
      <c r="S45" s="218">
        <v>1.3415540982389018</v>
      </c>
      <c r="T45" s="220">
        <v>1.2614570491425496</v>
      </c>
      <c r="U45" s="225">
        <v>1.4380369424597177</v>
      </c>
      <c r="V45" s="225">
        <v>1.3907962049767804</v>
      </c>
      <c r="W45" s="219">
        <v>1.3212674528714246</v>
      </c>
      <c r="X45" s="225">
        <v>1.0463895286670208</v>
      </c>
      <c r="Y45" s="225">
        <v>1.3085421432996469</v>
      </c>
      <c r="Z45" s="225">
        <v>1.0627007140408011</v>
      </c>
      <c r="AA45" s="221">
        <v>1.0628502783779368</v>
      </c>
    </row>
    <row r="46" spans="2:27" x14ac:dyDescent="0.2">
      <c r="B46" s="3"/>
      <c r="D46" s="174" t="s">
        <v>145</v>
      </c>
      <c r="F46" s="86"/>
      <c r="G46" s="42" t="s">
        <v>157</v>
      </c>
      <c r="H46" s="226">
        <v>8.3571984688346106</v>
      </c>
      <c r="I46" s="227">
        <v>8.0837496263031312</v>
      </c>
      <c r="J46" s="227">
        <v>5.3865446240249497</v>
      </c>
      <c r="K46" s="228">
        <v>5.1366778638648185</v>
      </c>
      <c r="L46" s="195"/>
      <c r="M46" s="275"/>
      <c r="N46" s="275"/>
      <c r="O46" s="194"/>
      <c r="P46" s="193"/>
      <c r="Q46" s="193"/>
      <c r="R46" s="193"/>
      <c r="S46" s="193"/>
      <c r="T46" s="195"/>
      <c r="U46" s="275"/>
      <c r="V46" s="275"/>
      <c r="W46" s="194"/>
      <c r="X46" s="275"/>
      <c r="Y46" s="275"/>
      <c r="Z46" s="275"/>
      <c r="AA46" s="196"/>
    </row>
    <row r="47" spans="2:27" ht="18" x14ac:dyDescent="0.25">
      <c r="B47" s="3"/>
      <c r="D47" s="174" t="s">
        <v>159</v>
      </c>
      <c r="F47" s="86"/>
      <c r="G47" s="42" t="s">
        <v>157</v>
      </c>
      <c r="H47" s="226">
        <v>13.989329200877279</v>
      </c>
      <c r="I47" s="227">
        <v>4.9342782423346279</v>
      </c>
      <c r="J47" s="227">
        <v>4.5095883534810923</v>
      </c>
      <c r="K47" s="228">
        <v>4.4078750719650515</v>
      </c>
      <c r="L47" s="195"/>
      <c r="M47" s="275"/>
      <c r="N47" s="275"/>
      <c r="O47" s="194"/>
      <c r="P47" s="193"/>
      <c r="Q47" s="193"/>
      <c r="R47" s="193"/>
      <c r="S47" s="193"/>
      <c r="T47" s="195"/>
      <c r="U47" s="275"/>
      <c r="V47" s="275"/>
      <c r="W47" s="194"/>
      <c r="X47" s="275"/>
      <c r="Y47" s="275"/>
      <c r="Z47" s="275"/>
      <c r="AA47" s="196"/>
    </row>
    <row r="48" spans="2:27" x14ac:dyDescent="0.2">
      <c r="B48" s="3"/>
      <c r="C48" s="52" t="s">
        <v>147</v>
      </c>
      <c r="F48" s="86"/>
      <c r="G48" s="42" t="s">
        <v>157</v>
      </c>
      <c r="H48" s="229">
        <v>-0.6812916065449599</v>
      </c>
      <c r="I48" s="230">
        <v>4.4955108068621712</v>
      </c>
      <c r="J48" s="230">
        <v>1.5747778433009501</v>
      </c>
      <c r="K48" s="231">
        <v>1.4999348664894541</v>
      </c>
      <c r="L48" s="195"/>
      <c r="M48" s="275"/>
      <c r="N48" s="275"/>
      <c r="O48" s="194"/>
      <c r="P48" s="193"/>
      <c r="Q48" s="193"/>
      <c r="R48" s="193"/>
      <c r="S48" s="193"/>
      <c r="T48" s="195"/>
      <c r="U48" s="275"/>
      <c r="V48" s="275"/>
      <c r="W48" s="194"/>
      <c r="X48" s="275"/>
      <c r="Y48" s="275"/>
      <c r="Z48" s="275"/>
      <c r="AA48" s="196"/>
    </row>
    <row r="49" spans="2:27" ht="18" x14ac:dyDescent="0.25">
      <c r="B49" s="3"/>
      <c r="C49" s="52" t="s">
        <v>148</v>
      </c>
      <c r="F49" s="86"/>
      <c r="G49" s="42" t="s">
        <v>157</v>
      </c>
      <c r="H49" s="136">
        <v>1.3142539586611406</v>
      </c>
      <c r="I49" s="137">
        <v>2.7933919414707304</v>
      </c>
      <c r="J49" s="137">
        <v>2.5436031072339631</v>
      </c>
      <c r="K49" s="138">
        <v>1.9678445089453334</v>
      </c>
      <c r="L49" s="163">
        <v>0.18290423533483136</v>
      </c>
      <c r="M49" s="137">
        <v>0.7035585878406323</v>
      </c>
      <c r="N49" s="137">
        <v>0.64246018868681176</v>
      </c>
      <c r="O49" s="138">
        <v>0.60895372116604563</v>
      </c>
      <c r="P49" s="137">
        <v>0.98431417081641825</v>
      </c>
      <c r="Q49" s="137">
        <v>0.66859615591721422</v>
      </c>
      <c r="R49" s="137">
        <v>0.27816290628844342</v>
      </c>
      <c r="S49" s="137">
        <v>0.74556185808529563</v>
      </c>
      <c r="T49" s="163">
        <v>0.76984115072484371</v>
      </c>
      <c r="U49" s="137">
        <v>0.56744215971100687</v>
      </c>
      <c r="V49" s="137">
        <v>0.6529174305854184</v>
      </c>
      <c r="W49" s="138">
        <v>0.53144016677903494</v>
      </c>
      <c r="X49" s="137">
        <v>0.47822145760237333</v>
      </c>
      <c r="Y49" s="137">
        <v>0.41454942296958563</v>
      </c>
      <c r="Z49" s="137">
        <v>0.38971378001082257</v>
      </c>
      <c r="AA49" s="144">
        <v>0.41941946903622807</v>
      </c>
    </row>
    <row r="50" spans="2:27" ht="4.3499999999999996" customHeight="1" x14ac:dyDescent="0.2">
      <c r="B50" s="3"/>
      <c r="F50" s="86"/>
      <c r="G50" s="42"/>
      <c r="H50" s="146"/>
      <c r="I50" s="61"/>
      <c r="J50" s="61"/>
      <c r="K50" s="86"/>
      <c r="L50" s="162"/>
      <c r="M50" s="61"/>
      <c r="N50" s="61"/>
      <c r="O50" s="86"/>
      <c r="P50" s="61"/>
      <c r="Q50" s="61"/>
      <c r="R50" s="61"/>
      <c r="S50" s="61"/>
      <c r="T50" s="162"/>
      <c r="U50" s="61"/>
      <c r="V50" s="61"/>
      <c r="W50" s="86"/>
      <c r="X50" s="61"/>
      <c r="Y50" s="61"/>
      <c r="Z50" s="61"/>
      <c r="AA50" s="4"/>
    </row>
    <row r="51" spans="2:27" x14ac:dyDescent="0.2">
      <c r="B51" s="8" t="s">
        <v>152</v>
      </c>
      <c r="F51" s="86"/>
      <c r="G51" s="42"/>
      <c r="H51" s="146"/>
      <c r="I51" s="61"/>
      <c r="J51" s="61"/>
      <c r="K51" s="86"/>
      <c r="L51" s="162"/>
      <c r="M51" s="61"/>
      <c r="N51" s="61"/>
      <c r="O51" s="86"/>
      <c r="P51" s="61"/>
      <c r="Q51" s="61"/>
      <c r="R51" s="61"/>
      <c r="S51" s="61"/>
      <c r="T51" s="162"/>
      <c r="U51" s="61"/>
      <c r="V51" s="61"/>
      <c r="W51" s="86"/>
      <c r="X51" s="61"/>
      <c r="Y51" s="61"/>
      <c r="Z51" s="61"/>
      <c r="AA51" s="4"/>
    </row>
    <row r="52" spans="2:27" x14ac:dyDescent="0.2">
      <c r="B52" s="3"/>
      <c r="C52" s="52" t="s">
        <v>160</v>
      </c>
      <c r="F52" s="86"/>
      <c r="G52" s="42" t="s">
        <v>157</v>
      </c>
      <c r="H52" s="136">
        <v>1.8820500449962196E-2</v>
      </c>
      <c r="I52" s="137">
        <v>-0.2264954520907736</v>
      </c>
      <c r="J52" s="137">
        <v>-0.47616594038663607</v>
      </c>
      <c r="K52" s="138">
        <v>-0.93390795433873564</v>
      </c>
      <c r="L52" s="163">
        <v>-6.1368729358648011E-2</v>
      </c>
      <c r="M52" s="137">
        <v>8.2159966207285606E-2</v>
      </c>
      <c r="N52" s="137">
        <v>-5.5169414310427101E-2</v>
      </c>
      <c r="O52" s="138">
        <v>-4.9801719141768785E-2</v>
      </c>
      <c r="P52" s="137">
        <v>-6.082515767759844E-2</v>
      </c>
      <c r="Q52" s="137">
        <v>-6.2929737734947366E-2</v>
      </c>
      <c r="R52" s="137">
        <v>-9.3519293456381547E-2</v>
      </c>
      <c r="S52" s="137">
        <v>-0.11008564890869366</v>
      </c>
      <c r="T52" s="163">
        <v>-0.12294511050768619</v>
      </c>
      <c r="U52" s="137">
        <v>-0.13551796352399492</v>
      </c>
      <c r="V52" s="137">
        <v>-0.14131730000440257</v>
      </c>
      <c r="W52" s="138">
        <v>-0.14714067130657327</v>
      </c>
      <c r="X52" s="137">
        <v>-0.25428342553024663</v>
      </c>
      <c r="Y52" s="137">
        <v>-0.30925125227456363</v>
      </c>
      <c r="Z52" s="137">
        <v>-0.31376490531903301</v>
      </c>
      <c r="AA52" s="144">
        <v>-0.31831799841856423</v>
      </c>
    </row>
    <row r="53" spans="2:27" ht="15" thickBot="1" x14ac:dyDescent="0.25">
      <c r="B53" s="57"/>
      <c r="C53" s="88" t="s">
        <v>154</v>
      </c>
      <c r="D53" s="88"/>
      <c r="E53" s="88"/>
      <c r="F53" s="89"/>
      <c r="G53" s="90" t="s">
        <v>157</v>
      </c>
      <c r="H53" s="149">
        <v>-8.906652532320436E-2</v>
      </c>
      <c r="I53" s="150">
        <v>9.7965014909348724E-2</v>
      </c>
      <c r="J53" s="150">
        <v>-0.34642980356144903</v>
      </c>
      <c r="K53" s="151">
        <v>-0.36445940563251611</v>
      </c>
      <c r="L53" s="168">
        <v>5.5493235207549674E-2</v>
      </c>
      <c r="M53" s="150">
        <v>-1.5201436251771838E-2</v>
      </c>
      <c r="N53" s="150">
        <v>-0.23376013252503469</v>
      </c>
      <c r="O53" s="151">
        <v>0.38880679017555053</v>
      </c>
      <c r="P53" s="150">
        <v>0.11272277363958949</v>
      </c>
      <c r="Q53" s="150">
        <v>-0.11615232461500113</v>
      </c>
      <c r="R53" s="150">
        <v>-0.12547932845625098</v>
      </c>
      <c r="S53" s="150">
        <v>-0.14000000000000057</v>
      </c>
      <c r="T53" s="168">
        <v>-6.0000000000030695E-2</v>
      </c>
      <c r="U53" s="150">
        <v>-6.0000000000016485E-2</v>
      </c>
      <c r="V53" s="150">
        <v>-5.9999999999988063E-2</v>
      </c>
      <c r="W53" s="151">
        <v>-6.0000000000016485E-2</v>
      </c>
      <c r="X53" s="150">
        <v>-0.11000000000001364</v>
      </c>
      <c r="Y53" s="150">
        <v>-0.10999999999998522</v>
      </c>
      <c r="Z53" s="150">
        <v>-0.10999999999999943</v>
      </c>
      <c r="AA53" s="169">
        <v>-0.11000000000001364</v>
      </c>
    </row>
    <row r="54" spans="2:27" ht="15" thickBot="1" x14ac:dyDescent="0.25"/>
    <row r="55" spans="2:27" ht="30" customHeight="1" x14ac:dyDescent="0.2">
      <c r="B55" s="65" t="str">
        <f>""&amp;Summary!$H$3&amp;" - labour market [change over the same period in the previous year]"</f>
        <v>Summer medium-term forecast (MTF-2024Q2) - labour market [change over the same period in the previous year]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171"/>
      <c r="Y55" s="171"/>
      <c r="Z55" s="171"/>
      <c r="AA55" s="172"/>
    </row>
    <row r="56" spans="2:27" x14ac:dyDescent="0.2">
      <c r="B56" s="308" t="s">
        <v>100</v>
      </c>
      <c r="C56" s="309"/>
      <c r="D56" s="309"/>
      <c r="E56" s="309"/>
      <c r="F56" s="310"/>
      <c r="G56" s="311" t="s">
        <v>19</v>
      </c>
      <c r="H56" s="111" t="str">
        <f t="shared" ref="H56:K56" si="1">H$3</f>
        <v>Actual</v>
      </c>
      <c r="I56" s="299">
        <f t="shared" si="1"/>
        <v>2024</v>
      </c>
      <c r="J56" s="299">
        <f t="shared" si="1"/>
        <v>2025</v>
      </c>
      <c r="K56" s="293">
        <f t="shared" si="1"/>
        <v>2026</v>
      </c>
      <c r="L56" s="312">
        <f>L$3</f>
        <v>2023</v>
      </c>
      <c r="M56" s="313"/>
      <c r="N56" s="313"/>
      <c r="O56" s="315"/>
      <c r="P56" s="312">
        <f>P$3</f>
        <v>2024</v>
      </c>
      <c r="Q56" s="313"/>
      <c r="R56" s="313"/>
      <c r="S56" s="315"/>
      <c r="T56" s="312">
        <f>T$3</f>
        <v>2025</v>
      </c>
      <c r="U56" s="313"/>
      <c r="V56" s="313"/>
      <c r="W56" s="315"/>
      <c r="X56" s="312">
        <f>X$3</f>
        <v>2026</v>
      </c>
      <c r="Y56" s="313"/>
      <c r="Z56" s="313"/>
      <c r="AA56" s="314"/>
    </row>
    <row r="57" spans="2:27" x14ac:dyDescent="0.2">
      <c r="B57" s="303"/>
      <c r="C57" s="304"/>
      <c r="D57" s="304"/>
      <c r="E57" s="304"/>
      <c r="F57" s="305"/>
      <c r="G57" s="307"/>
      <c r="H57" s="112">
        <f>$H$4</f>
        <v>2023</v>
      </c>
      <c r="I57" s="296"/>
      <c r="J57" s="296"/>
      <c r="K57" s="294"/>
      <c r="L57" s="115" t="s">
        <v>0</v>
      </c>
      <c r="M57" s="113" t="s">
        <v>1</v>
      </c>
      <c r="N57" s="113" t="s">
        <v>2</v>
      </c>
      <c r="O57" s="203" t="s">
        <v>3</v>
      </c>
      <c r="P57" s="115" t="s">
        <v>0</v>
      </c>
      <c r="Q57" s="113" t="s">
        <v>1</v>
      </c>
      <c r="R57" s="113" t="s">
        <v>2</v>
      </c>
      <c r="S57" s="203" t="s">
        <v>3</v>
      </c>
      <c r="T57" s="115" t="s">
        <v>0</v>
      </c>
      <c r="U57" s="113" t="s">
        <v>1</v>
      </c>
      <c r="V57" s="113" t="s">
        <v>2</v>
      </c>
      <c r="W57" s="203" t="s">
        <v>3</v>
      </c>
      <c r="X57" s="113" t="s">
        <v>0</v>
      </c>
      <c r="Y57" s="113" t="s">
        <v>1</v>
      </c>
      <c r="Z57" s="113" t="s">
        <v>2</v>
      </c>
      <c r="AA57" s="116" t="s">
        <v>3</v>
      </c>
    </row>
    <row r="58" spans="2:27" ht="4.3499999999999996" customHeight="1" x14ac:dyDescent="0.2">
      <c r="B58" s="3"/>
      <c r="C58" s="61"/>
      <c r="D58" s="61"/>
      <c r="E58" s="61"/>
      <c r="F58" s="86"/>
      <c r="G58" s="42"/>
      <c r="H58" s="146"/>
      <c r="I58" s="61"/>
      <c r="J58" s="61"/>
      <c r="K58" s="86"/>
      <c r="L58" s="162"/>
      <c r="M58" s="61"/>
      <c r="N58" s="61"/>
      <c r="O58" s="86"/>
      <c r="P58" s="61"/>
      <c r="Q58" s="61"/>
      <c r="R58" s="61"/>
      <c r="S58" s="61"/>
      <c r="T58" s="162"/>
      <c r="U58" s="61"/>
      <c r="V58" s="61"/>
      <c r="W58" s="86"/>
      <c r="X58" s="61"/>
      <c r="Y58" s="61"/>
      <c r="Z58" s="61"/>
      <c r="AA58" s="4"/>
    </row>
    <row r="59" spans="2:27" x14ac:dyDescent="0.2">
      <c r="B59" s="8" t="s">
        <v>142</v>
      </c>
      <c r="F59" s="86"/>
      <c r="G59" s="42"/>
      <c r="H59" s="146"/>
      <c r="I59" s="61"/>
      <c r="J59" s="61"/>
      <c r="K59" s="86"/>
      <c r="L59" s="162"/>
      <c r="M59" s="61"/>
      <c r="N59" s="61"/>
      <c r="O59" s="86"/>
      <c r="P59" s="61"/>
      <c r="Q59" s="61"/>
      <c r="R59" s="61"/>
      <c r="S59" s="61"/>
      <c r="T59" s="162"/>
      <c r="U59" s="61"/>
      <c r="V59" s="61"/>
      <c r="W59" s="86"/>
      <c r="X59" s="61"/>
      <c r="Y59" s="61"/>
      <c r="Z59" s="61"/>
      <c r="AA59" s="4"/>
    </row>
    <row r="60" spans="2:27" x14ac:dyDescent="0.2">
      <c r="B60" s="3"/>
      <c r="C60" s="52" t="s">
        <v>143</v>
      </c>
      <c r="F60" s="86"/>
      <c r="G60" s="42" t="s">
        <v>157</v>
      </c>
      <c r="H60" s="136">
        <v>10.374604936354288</v>
      </c>
      <c r="I60" s="137">
        <v>7.6085245474571934</v>
      </c>
      <c r="J60" s="137">
        <v>5.164546367384844</v>
      </c>
      <c r="K60" s="138">
        <v>4.953547650133828</v>
      </c>
      <c r="L60" s="163">
        <v>8.7923292394487902</v>
      </c>
      <c r="M60" s="137">
        <v>10.501857623846746</v>
      </c>
      <c r="N60" s="137">
        <v>9.7685550633341336</v>
      </c>
      <c r="O60" s="138">
        <v>12.394678175878894</v>
      </c>
      <c r="P60" s="137">
        <v>9.8892891854665237</v>
      </c>
      <c r="Q60" s="137">
        <v>8.6440610532060305</v>
      </c>
      <c r="R60" s="137">
        <v>7.0031760523834947</v>
      </c>
      <c r="S60" s="137">
        <v>5.0952130238146367</v>
      </c>
      <c r="T60" s="163">
        <v>4.7491908821574782</v>
      </c>
      <c r="U60" s="137">
        <v>4.8280089390519976</v>
      </c>
      <c r="V60" s="137">
        <v>5.5434051471556529</v>
      </c>
      <c r="W60" s="138">
        <v>5.5222773713863802</v>
      </c>
      <c r="X60" s="137">
        <v>5.2981603656614595</v>
      </c>
      <c r="Y60" s="137">
        <v>5.1637377709477192</v>
      </c>
      <c r="Z60" s="137">
        <v>4.8234332318368303</v>
      </c>
      <c r="AA60" s="144">
        <v>4.5560838774766808</v>
      </c>
    </row>
    <row r="61" spans="2:27" ht="18" x14ac:dyDescent="0.25">
      <c r="B61" s="3"/>
      <c r="C61" s="52" t="s">
        <v>144</v>
      </c>
      <c r="F61" s="86"/>
      <c r="G61" s="42" t="s">
        <v>157</v>
      </c>
      <c r="H61" s="222">
        <v>9.7251707751500334</v>
      </c>
      <c r="I61" s="223">
        <v>7.3533111947991188</v>
      </c>
      <c r="J61" s="223">
        <v>5.1645463673848866</v>
      </c>
      <c r="K61" s="224">
        <v>4.9535476501338565</v>
      </c>
      <c r="L61" s="220">
        <v>8.968262305673889</v>
      </c>
      <c r="M61" s="225">
        <v>9.4262362645223732</v>
      </c>
      <c r="N61" s="225">
        <v>9.0703424438927129</v>
      </c>
      <c r="O61" s="219">
        <v>11.415861244854469</v>
      </c>
      <c r="P61" s="218">
        <v>9.120354643521452</v>
      </c>
      <c r="Q61" s="218">
        <v>8.4740965817414491</v>
      </c>
      <c r="R61" s="218">
        <v>6.878085900347088</v>
      </c>
      <c r="S61" s="218">
        <v>5.0952130238146367</v>
      </c>
      <c r="T61" s="220">
        <v>4.7491908821574782</v>
      </c>
      <c r="U61" s="225">
        <v>4.8280089390519976</v>
      </c>
      <c r="V61" s="225">
        <v>5.5434051471556387</v>
      </c>
      <c r="W61" s="219">
        <v>5.5222773713863944</v>
      </c>
      <c r="X61" s="225">
        <v>5.298160365661488</v>
      </c>
      <c r="Y61" s="225">
        <v>5.1637377709477192</v>
      </c>
      <c r="Z61" s="225">
        <v>4.8234332318368303</v>
      </c>
      <c r="AA61" s="221">
        <v>4.5560838774766523</v>
      </c>
    </row>
    <row r="62" spans="2:27" ht="18.75" thickBot="1" x14ac:dyDescent="0.3">
      <c r="B62" s="57"/>
      <c r="C62" s="88" t="s">
        <v>148</v>
      </c>
      <c r="D62" s="88"/>
      <c r="E62" s="88"/>
      <c r="F62" s="89"/>
      <c r="G62" s="90" t="s">
        <v>157</v>
      </c>
      <c r="H62" s="149">
        <v>1.3142539586611406</v>
      </c>
      <c r="I62" s="150">
        <v>2.7933919414707304</v>
      </c>
      <c r="J62" s="150">
        <v>2.5436031072339631</v>
      </c>
      <c r="K62" s="151">
        <v>1.9678445089453334</v>
      </c>
      <c r="L62" s="168">
        <v>8.1320922824090758E-2</v>
      </c>
      <c r="M62" s="150">
        <v>1.3067349324719544</v>
      </c>
      <c r="N62" s="150">
        <v>1.7155961839293639</v>
      </c>
      <c r="O62" s="151">
        <v>2.1542200107587348</v>
      </c>
      <c r="P62" s="150">
        <v>2.9713994236821435</v>
      </c>
      <c r="Q62" s="150">
        <v>2.9356496389387274</v>
      </c>
      <c r="R62" s="150">
        <v>2.5630516583739649</v>
      </c>
      <c r="S62" s="150">
        <v>2.7023130947132472</v>
      </c>
      <c r="T62" s="168">
        <v>2.4841913454032323</v>
      </c>
      <c r="U62" s="150">
        <v>2.3812129996389615</v>
      </c>
      <c r="V62" s="150">
        <v>2.7638269373362618</v>
      </c>
      <c r="W62" s="151">
        <v>2.5454156840452953</v>
      </c>
      <c r="X62" s="150">
        <v>2.2486576231869151</v>
      </c>
      <c r="Y62" s="150">
        <v>2.0932089336665172</v>
      </c>
      <c r="Z62" s="150">
        <v>1.8262389741643688</v>
      </c>
      <c r="AA62" s="169">
        <v>1.7127755012499364</v>
      </c>
    </row>
    <row r="63" spans="2:27" ht="4.3499999999999996" customHeight="1" x14ac:dyDescent="0.2"/>
    <row r="64" spans="2:27" x14ac:dyDescent="0.2">
      <c r="B64" s="52" t="s">
        <v>111</v>
      </c>
    </row>
    <row r="65" spans="2:2" x14ac:dyDescent="0.2">
      <c r="B65" s="52" t="s">
        <v>161</v>
      </c>
    </row>
    <row r="66" spans="2:2" x14ac:dyDescent="0.2">
      <c r="B66" s="52" t="s">
        <v>162</v>
      </c>
    </row>
    <row r="67" spans="2:2" x14ac:dyDescent="0.2">
      <c r="B67" s="52" t="s">
        <v>163</v>
      </c>
    </row>
    <row r="68" spans="2:2" x14ac:dyDescent="0.2">
      <c r="B68" s="52" t="s">
        <v>164</v>
      </c>
    </row>
    <row r="69" spans="2:2" x14ac:dyDescent="0.2">
      <c r="B69" s="52" t="s">
        <v>165</v>
      </c>
    </row>
  </sheetData>
  <mergeCells count="27">
    <mergeCell ref="K56:K57"/>
    <mergeCell ref="K31:K32"/>
    <mergeCell ref="K3:K4"/>
    <mergeCell ref="L3:O3"/>
    <mergeCell ref="X3:AA3"/>
    <mergeCell ref="X31:AA31"/>
    <mergeCell ref="X56:AA56"/>
    <mergeCell ref="L56:O56"/>
    <mergeCell ref="L31:O31"/>
    <mergeCell ref="T3:W3"/>
    <mergeCell ref="P3:S3"/>
    <mergeCell ref="P31:S31"/>
    <mergeCell ref="T31:W31"/>
    <mergeCell ref="P56:S56"/>
    <mergeCell ref="T56:W56"/>
    <mergeCell ref="J3:J4"/>
    <mergeCell ref="J31:J32"/>
    <mergeCell ref="J56:J57"/>
    <mergeCell ref="I3:I4"/>
    <mergeCell ref="B3:F4"/>
    <mergeCell ref="G3:G4"/>
    <mergeCell ref="B56:F57"/>
    <mergeCell ref="I31:I32"/>
    <mergeCell ref="I56:I57"/>
    <mergeCell ref="B31:F32"/>
    <mergeCell ref="G31:G32"/>
    <mergeCell ref="G56:G57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A45"/>
  <sheetViews>
    <sheetView zoomScale="80" zoomScaleNormal="80" workbookViewId="0">
      <selection activeCell="R49" sqref="R49"/>
    </sheetView>
  </sheetViews>
  <sheetFormatPr defaultColWidth="9.140625" defaultRowHeight="14.25" x14ac:dyDescent="0.2"/>
  <cols>
    <col min="1" max="5" width="3.140625" style="52" customWidth="1"/>
    <col min="6" max="6" width="44.5703125" style="52" customWidth="1"/>
    <col min="7" max="7" width="26.140625" style="52" customWidth="1"/>
    <col min="8" max="8" width="10.85546875" style="52" customWidth="1"/>
    <col min="9" max="11" width="9.140625" style="52" customWidth="1"/>
    <col min="12" max="23" width="9.140625" style="52"/>
    <col min="24" max="27" width="9.140625" style="52" customWidth="1"/>
    <col min="28" max="16384" width="9.140625" style="52"/>
  </cols>
  <sheetData>
    <row r="1" spans="2:27" ht="22.5" customHeight="1" thickBot="1" x14ac:dyDescent="0.35">
      <c r="B1" s="51" t="s">
        <v>166</v>
      </c>
    </row>
    <row r="2" spans="2:27" ht="30" customHeight="1" x14ac:dyDescent="0.2">
      <c r="B2" s="65" t="str">
        <f>""&amp;Summary!$H$3&amp;" - trade balance and balance of payments [level]"</f>
        <v>Summer medium-term forecast (MTF-2024Q2) - trade balance and balance of payments [level]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2:27" x14ac:dyDescent="0.2">
      <c r="B3" s="308" t="s">
        <v>100</v>
      </c>
      <c r="C3" s="309"/>
      <c r="D3" s="309"/>
      <c r="E3" s="309"/>
      <c r="F3" s="310"/>
      <c r="G3" s="311" t="s">
        <v>19</v>
      </c>
      <c r="H3" s="111" t="s">
        <v>20</v>
      </c>
      <c r="I3" s="299">
        <v>2024</v>
      </c>
      <c r="J3" s="299">
        <v>2025</v>
      </c>
      <c r="K3" s="293">
        <v>2026</v>
      </c>
      <c r="L3" s="312">
        <v>2023</v>
      </c>
      <c r="M3" s="313"/>
      <c r="N3" s="313"/>
      <c r="O3" s="315"/>
      <c r="P3" s="312">
        <v>2024</v>
      </c>
      <c r="Q3" s="313"/>
      <c r="R3" s="313"/>
      <c r="S3" s="315"/>
      <c r="T3" s="312">
        <v>2025</v>
      </c>
      <c r="U3" s="313"/>
      <c r="V3" s="313"/>
      <c r="W3" s="315"/>
      <c r="X3" s="313">
        <v>2026</v>
      </c>
      <c r="Y3" s="313"/>
      <c r="Z3" s="313"/>
      <c r="AA3" s="314"/>
    </row>
    <row r="4" spans="2:27" x14ac:dyDescent="0.2">
      <c r="B4" s="303"/>
      <c r="C4" s="304"/>
      <c r="D4" s="304"/>
      <c r="E4" s="304"/>
      <c r="F4" s="305"/>
      <c r="G4" s="307"/>
      <c r="H4" s="173">
        <v>2023</v>
      </c>
      <c r="I4" s="296"/>
      <c r="J4" s="296"/>
      <c r="K4" s="294"/>
      <c r="L4" s="115" t="s">
        <v>0</v>
      </c>
      <c r="M4" s="113" t="s">
        <v>1</v>
      </c>
      <c r="N4" s="113" t="s">
        <v>2</v>
      </c>
      <c r="O4" s="234" t="s">
        <v>3</v>
      </c>
      <c r="P4" s="115" t="s">
        <v>0</v>
      </c>
      <c r="Q4" s="113" t="s">
        <v>1</v>
      </c>
      <c r="R4" s="113" t="s">
        <v>2</v>
      </c>
      <c r="S4" s="234" t="s">
        <v>3</v>
      </c>
      <c r="T4" s="115" t="s">
        <v>0</v>
      </c>
      <c r="U4" s="113" t="s">
        <v>1</v>
      </c>
      <c r="V4" s="113" t="s">
        <v>2</v>
      </c>
      <c r="W4" s="234" t="s">
        <v>3</v>
      </c>
      <c r="X4" s="113" t="s">
        <v>0</v>
      </c>
      <c r="Y4" s="113" t="s">
        <v>1</v>
      </c>
      <c r="Z4" s="113" t="s">
        <v>2</v>
      </c>
      <c r="AA4" s="116" t="s">
        <v>3</v>
      </c>
    </row>
    <row r="5" spans="2:27" ht="3.75" customHeight="1" x14ac:dyDescent="0.2">
      <c r="B5" s="8"/>
      <c r="C5" s="9"/>
      <c r="D5" s="9"/>
      <c r="E5" s="9"/>
      <c r="F5" s="117"/>
      <c r="G5" s="118"/>
      <c r="H5" s="75"/>
      <c r="I5" s="76"/>
      <c r="J5" s="202"/>
      <c r="K5" s="119"/>
      <c r="L5" s="120"/>
      <c r="M5" s="120"/>
      <c r="N5" s="120"/>
      <c r="O5" s="121"/>
      <c r="P5" s="120"/>
      <c r="Q5" s="120"/>
      <c r="R5" s="120"/>
      <c r="S5" s="121"/>
      <c r="T5" s="120"/>
      <c r="U5" s="120"/>
      <c r="V5" s="120"/>
      <c r="W5" s="121"/>
      <c r="X5" s="120"/>
      <c r="Y5" s="120"/>
      <c r="Z5" s="120"/>
      <c r="AA5" s="122"/>
    </row>
    <row r="6" spans="2:27" x14ac:dyDescent="0.2">
      <c r="B6" s="8" t="s">
        <v>167</v>
      </c>
      <c r="C6" s="249"/>
      <c r="D6" s="249"/>
      <c r="E6" s="249"/>
      <c r="F6" s="73"/>
      <c r="G6" s="74"/>
      <c r="H6" s="78"/>
      <c r="I6" s="79"/>
      <c r="J6" s="79"/>
      <c r="K6" s="123"/>
      <c r="L6" s="124"/>
      <c r="M6" s="124"/>
      <c r="N6" s="124"/>
      <c r="O6" s="125"/>
      <c r="P6" s="124"/>
      <c r="Q6" s="124"/>
      <c r="R6" s="124"/>
      <c r="S6" s="125"/>
      <c r="T6" s="124"/>
      <c r="U6" s="124"/>
      <c r="V6" s="124"/>
      <c r="W6" s="125"/>
      <c r="X6" s="124"/>
      <c r="Y6" s="124"/>
      <c r="Z6" s="124"/>
      <c r="AA6" s="126"/>
    </row>
    <row r="7" spans="2:27" x14ac:dyDescent="0.2">
      <c r="B7" s="8"/>
      <c r="C7" s="248" t="s">
        <v>105</v>
      </c>
      <c r="D7" s="249"/>
      <c r="E7" s="249"/>
      <c r="F7" s="73"/>
      <c r="G7" s="42" t="s">
        <v>168</v>
      </c>
      <c r="H7" s="82">
        <v>89350.705133779265</v>
      </c>
      <c r="I7" s="83">
        <v>92585.567057803797</v>
      </c>
      <c r="J7" s="83">
        <v>96808.070810430567</v>
      </c>
      <c r="K7" s="127">
        <v>100235.11414271736</v>
      </c>
      <c r="L7" s="128">
        <v>21540.889508973021</v>
      </c>
      <c r="M7" s="128">
        <v>22297.485093987711</v>
      </c>
      <c r="N7" s="128">
        <v>22979.257034200924</v>
      </c>
      <c r="O7" s="129">
        <v>22533.07349661761</v>
      </c>
      <c r="P7" s="128">
        <v>22500.140918751113</v>
      </c>
      <c r="Q7" s="128">
        <v>23086.446642143925</v>
      </c>
      <c r="R7" s="128">
        <v>23358.297360151086</v>
      </c>
      <c r="S7" s="129">
        <v>23640.682136757685</v>
      </c>
      <c r="T7" s="128">
        <v>23880.458963955982</v>
      </c>
      <c r="U7" s="128">
        <v>24112.988219105038</v>
      </c>
      <c r="V7" s="128">
        <v>24309.113380534596</v>
      </c>
      <c r="W7" s="129">
        <v>24505.510246834958</v>
      </c>
      <c r="X7" s="128">
        <v>24724.097550350714</v>
      </c>
      <c r="Y7" s="128">
        <v>24949.781687194958</v>
      </c>
      <c r="Z7" s="128">
        <v>25169.202220863906</v>
      </c>
      <c r="AA7" s="130">
        <v>25392.032684307771</v>
      </c>
    </row>
    <row r="8" spans="2:27" x14ac:dyDescent="0.2">
      <c r="B8" s="3"/>
      <c r="D8" s="174" t="s">
        <v>169</v>
      </c>
      <c r="F8" s="86"/>
      <c r="G8" s="42" t="s">
        <v>168</v>
      </c>
      <c r="H8" s="82">
        <v>40971.556060616931</v>
      </c>
      <c r="I8" s="83">
        <v>42886.981709886692</v>
      </c>
      <c r="J8" s="83">
        <v>44634.332122668246</v>
      </c>
      <c r="K8" s="127">
        <v>46045.965611575833</v>
      </c>
      <c r="L8" s="83">
        <v>9880.8083367059353</v>
      </c>
      <c r="M8" s="83">
        <v>10064.447029130202</v>
      </c>
      <c r="N8" s="83">
        <v>10492.672529548629</v>
      </c>
      <c r="O8" s="127">
        <v>10533.62816523217</v>
      </c>
      <c r="P8" s="83">
        <v>10459.812913684136</v>
      </c>
      <c r="Q8" s="83">
        <v>10701.088652874898</v>
      </c>
      <c r="R8" s="83">
        <v>10805.742556101442</v>
      </c>
      <c r="S8" s="127">
        <v>10920.337587226217</v>
      </c>
      <c r="T8" s="83">
        <v>11021.91166938979</v>
      </c>
      <c r="U8" s="83">
        <v>11121.177107088994</v>
      </c>
      <c r="V8" s="83">
        <v>11203.554443726478</v>
      </c>
      <c r="W8" s="127">
        <v>11287.688902462989</v>
      </c>
      <c r="X8" s="83">
        <v>11376.209055922684</v>
      </c>
      <c r="Y8" s="83">
        <v>11468.270100257707</v>
      </c>
      <c r="Z8" s="83">
        <v>11556.670304813724</v>
      </c>
      <c r="AA8" s="84">
        <v>11644.816150581721</v>
      </c>
    </row>
    <row r="9" spans="2:27" ht="15" customHeight="1" x14ac:dyDescent="0.2">
      <c r="B9" s="3"/>
      <c r="D9" s="174" t="s">
        <v>170</v>
      </c>
      <c r="F9" s="86"/>
      <c r="G9" s="42" t="s">
        <v>168</v>
      </c>
      <c r="H9" s="82">
        <v>48235.489313512451</v>
      </c>
      <c r="I9" s="83">
        <v>49698.585347917113</v>
      </c>
      <c r="J9" s="83">
        <v>52173.738687762321</v>
      </c>
      <c r="K9" s="127">
        <v>54189.148531141516</v>
      </c>
      <c r="L9" s="83">
        <v>11734.612348427048</v>
      </c>
      <c r="M9" s="83">
        <v>12127.494354140512</v>
      </c>
      <c r="N9" s="83">
        <v>12293.720445834155</v>
      </c>
      <c r="O9" s="127">
        <v>12079.662165110734</v>
      </c>
      <c r="P9" s="83">
        <v>12040.328005066978</v>
      </c>
      <c r="Q9" s="83">
        <v>12385.357989269025</v>
      </c>
      <c r="R9" s="83">
        <v>12552.554804049645</v>
      </c>
      <c r="S9" s="127">
        <v>12720.344549531468</v>
      </c>
      <c r="T9" s="83">
        <v>12858.547294566191</v>
      </c>
      <c r="U9" s="83">
        <v>12991.811112016047</v>
      </c>
      <c r="V9" s="83">
        <v>13105.558936808116</v>
      </c>
      <c r="W9" s="127">
        <v>13217.821344371969</v>
      </c>
      <c r="X9" s="83">
        <v>13347.888494428033</v>
      </c>
      <c r="Y9" s="83">
        <v>13481.511586937253</v>
      </c>
      <c r="Z9" s="83">
        <v>13612.531916050182</v>
      </c>
      <c r="AA9" s="84">
        <v>13747.216533726049</v>
      </c>
    </row>
    <row r="10" spans="2:27" ht="3.75" customHeight="1" x14ac:dyDescent="0.2">
      <c r="B10" s="3"/>
      <c r="F10" s="86"/>
      <c r="G10" s="42"/>
      <c r="H10" s="82"/>
      <c r="I10" s="83"/>
      <c r="J10" s="83"/>
      <c r="K10" s="127"/>
      <c r="L10" s="83"/>
      <c r="M10" s="83"/>
      <c r="N10" s="83"/>
      <c r="O10" s="127"/>
      <c r="P10" s="83"/>
      <c r="Q10" s="83"/>
      <c r="R10" s="83"/>
      <c r="S10" s="127"/>
      <c r="T10" s="83"/>
      <c r="U10" s="83"/>
      <c r="V10" s="83"/>
      <c r="W10" s="127"/>
      <c r="X10" s="83"/>
      <c r="Y10" s="83"/>
      <c r="Z10" s="83"/>
      <c r="AA10" s="84"/>
    </row>
    <row r="11" spans="2:27" ht="15" customHeight="1" x14ac:dyDescent="0.2">
      <c r="B11" s="3"/>
      <c r="C11" s="52" t="s">
        <v>106</v>
      </c>
      <c r="F11" s="86"/>
      <c r="G11" s="42" t="s">
        <v>168</v>
      </c>
      <c r="H11" s="131">
        <v>82500.077972648724</v>
      </c>
      <c r="I11" s="128">
        <v>85977.526741184134</v>
      </c>
      <c r="J11" s="128">
        <v>90091.399961212534</v>
      </c>
      <c r="K11" s="129">
        <v>92899.569175991783</v>
      </c>
      <c r="L11" s="128">
        <v>19468.488166604464</v>
      </c>
      <c r="M11" s="128">
        <v>20245.322565036884</v>
      </c>
      <c r="N11" s="128">
        <v>21410.644354752218</v>
      </c>
      <c r="O11" s="129">
        <v>21375.622886255151</v>
      </c>
      <c r="P11" s="128">
        <v>21018.686031242265</v>
      </c>
      <c r="Q11" s="128">
        <v>21437.672208562795</v>
      </c>
      <c r="R11" s="128">
        <v>21657.131231043772</v>
      </c>
      <c r="S11" s="129">
        <v>21864.037270335299</v>
      </c>
      <c r="T11" s="128">
        <v>22194.841765469067</v>
      </c>
      <c r="U11" s="128">
        <v>22421.10301438536</v>
      </c>
      <c r="V11" s="128">
        <v>22648.768110865811</v>
      </c>
      <c r="W11" s="129">
        <v>22826.687070492299</v>
      </c>
      <c r="X11" s="128">
        <v>23083.941348471508</v>
      </c>
      <c r="Y11" s="128">
        <v>23242.215662082759</v>
      </c>
      <c r="Z11" s="128">
        <v>23213.121499605968</v>
      </c>
      <c r="AA11" s="130">
        <v>23360.290665831551</v>
      </c>
    </row>
    <row r="12" spans="2:27" ht="15" customHeight="1" x14ac:dyDescent="0.2">
      <c r="B12" s="3"/>
      <c r="D12" s="174" t="s">
        <v>171</v>
      </c>
      <c r="F12" s="86"/>
      <c r="G12" s="42" t="s">
        <v>168</v>
      </c>
      <c r="H12" s="82">
        <v>24560.078709095058</v>
      </c>
      <c r="I12" s="83">
        <v>25478.166295754363</v>
      </c>
      <c r="J12" s="83">
        <v>26697.25167762459</v>
      </c>
      <c r="K12" s="127">
        <v>27529.411021497555</v>
      </c>
      <c r="L12" s="83">
        <v>5838.3573801718048</v>
      </c>
      <c r="M12" s="83">
        <v>6010.6216878794476</v>
      </c>
      <c r="N12" s="83">
        <v>6365.676873512868</v>
      </c>
      <c r="O12" s="127">
        <v>6345.4227675309376</v>
      </c>
      <c r="P12" s="83">
        <v>6228.576214273925</v>
      </c>
      <c r="Q12" s="83">
        <v>6352.736560657574</v>
      </c>
      <c r="R12" s="83">
        <v>6417.7699906922116</v>
      </c>
      <c r="S12" s="127">
        <v>6479.0835301306543</v>
      </c>
      <c r="T12" s="83">
        <v>6577.1125414067374</v>
      </c>
      <c r="U12" s="83">
        <v>6644.1617104707393</v>
      </c>
      <c r="V12" s="83">
        <v>6711.626888962428</v>
      </c>
      <c r="W12" s="127">
        <v>6764.3505367846892</v>
      </c>
      <c r="X12" s="83">
        <v>6840.584030850865</v>
      </c>
      <c r="Y12" s="83">
        <v>6887.4862788612427</v>
      </c>
      <c r="Z12" s="83">
        <v>6878.8646548402266</v>
      </c>
      <c r="AA12" s="84">
        <v>6922.4760569452237</v>
      </c>
    </row>
    <row r="13" spans="2:27" ht="15" customHeight="1" x14ac:dyDescent="0.2">
      <c r="B13" s="3"/>
      <c r="D13" s="174" t="s">
        <v>172</v>
      </c>
      <c r="F13" s="86"/>
      <c r="G13" s="42" t="s">
        <v>168</v>
      </c>
      <c r="H13" s="82">
        <v>57899.057026176655</v>
      </c>
      <c r="I13" s="83">
        <v>60499.36044542976</v>
      </c>
      <c r="J13" s="83">
        <v>63394.148283587943</v>
      </c>
      <c r="K13" s="127">
        <v>65370.158154494253</v>
      </c>
      <c r="L13" s="83">
        <v>13680.423262742501</v>
      </c>
      <c r="M13" s="83">
        <v>14095.750995585149</v>
      </c>
      <c r="N13" s="83">
        <v>15055.54706769561</v>
      </c>
      <c r="O13" s="127">
        <v>15067.335700153399</v>
      </c>
      <c r="P13" s="83">
        <v>14790.109816968339</v>
      </c>
      <c r="Q13" s="83">
        <v>15084.93564790522</v>
      </c>
      <c r="R13" s="83">
        <v>15239.361240351558</v>
      </c>
      <c r="S13" s="127">
        <v>15384.953740204641</v>
      </c>
      <c r="T13" s="83">
        <v>15617.729224062328</v>
      </c>
      <c r="U13" s="83">
        <v>15776.94130391462</v>
      </c>
      <c r="V13" s="83">
        <v>15937.141221903385</v>
      </c>
      <c r="W13" s="127">
        <v>16062.336533707612</v>
      </c>
      <c r="X13" s="83">
        <v>16243.357317620646</v>
      </c>
      <c r="Y13" s="83">
        <v>16354.729383221522</v>
      </c>
      <c r="Z13" s="83">
        <v>16334.256844765749</v>
      </c>
      <c r="AA13" s="84">
        <v>16437.814608886336</v>
      </c>
    </row>
    <row r="14" spans="2:27" ht="3.75" customHeight="1" x14ac:dyDescent="0.2">
      <c r="B14" s="3"/>
      <c r="F14" s="86"/>
      <c r="G14" s="42"/>
      <c r="H14" s="82"/>
      <c r="I14" s="83"/>
      <c r="J14" s="83"/>
      <c r="K14" s="127"/>
      <c r="L14" s="83"/>
      <c r="M14" s="83"/>
      <c r="N14" s="83"/>
      <c r="O14" s="127"/>
      <c r="P14" s="83"/>
      <c r="Q14" s="83"/>
      <c r="R14" s="83"/>
      <c r="S14" s="127"/>
      <c r="T14" s="83"/>
      <c r="U14" s="83"/>
      <c r="V14" s="83"/>
      <c r="W14" s="127"/>
      <c r="X14" s="83"/>
      <c r="Y14" s="83"/>
      <c r="Z14" s="83"/>
      <c r="AA14" s="84"/>
    </row>
    <row r="15" spans="2:27" ht="15" customHeight="1" x14ac:dyDescent="0.2">
      <c r="B15" s="3"/>
      <c r="C15" s="52" t="s">
        <v>173</v>
      </c>
      <c r="F15" s="86"/>
      <c r="G15" s="42" t="s">
        <v>168</v>
      </c>
      <c r="H15" s="131">
        <v>6850.6271611305492</v>
      </c>
      <c r="I15" s="128">
        <v>6608.0403166196775</v>
      </c>
      <c r="J15" s="128">
        <v>6716.6708492180369</v>
      </c>
      <c r="K15" s="129">
        <v>7335.5449667255634</v>
      </c>
      <c r="L15" s="128">
        <v>2072.4013423685574</v>
      </c>
      <c r="M15" s="128">
        <v>2052.1625289508265</v>
      </c>
      <c r="N15" s="128">
        <v>1568.6126794487063</v>
      </c>
      <c r="O15" s="129">
        <v>1157.450610362459</v>
      </c>
      <c r="P15" s="128">
        <v>1481.4548875088476</v>
      </c>
      <c r="Q15" s="128">
        <v>1648.7744335811294</v>
      </c>
      <c r="R15" s="128">
        <v>1701.1661291073142</v>
      </c>
      <c r="S15" s="129">
        <v>1776.6448664223863</v>
      </c>
      <c r="T15" s="128">
        <v>1685.6171984869143</v>
      </c>
      <c r="U15" s="128">
        <v>1691.8852047196779</v>
      </c>
      <c r="V15" s="128">
        <v>1660.3452696687855</v>
      </c>
      <c r="W15" s="129">
        <v>1678.8231763426593</v>
      </c>
      <c r="X15" s="128">
        <v>1640.1562018792065</v>
      </c>
      <c r="Y15" s="128">
        <v>1707.566025112199</v>
      </c>
      <c r="Z15" s="128">
        <v>1956.0807212579384</v>
      </c>
      <c r="AA15" s="130">
        <v>2031.7420184762195</v>
      </c>
    </row>
    <row r="16" spans="2:27" ht="4.3499999999999996" customHeight="1" x14ac:dyDescent="0.2">
      <c r="B16" s="8"/>
      <c r="F16" s="86"/>
      <c r="G16" s="42"/>
      <c r="H16" s="131"/>
      <c r="I16" s="128"/>
      <c r="J16" s="128"/>
      <c r="K16" s="129"/>
      <c r="L16" s="128"/>
      <c r="M16" s="128"/>
      <c r="N16" s="128"/>
      <c r="O16" s="129"/>
      <c r="P16" s="128"/>
      <c r="Q16" s="128"/>
      <c r="R16" s="128"/>
      <c r="S16" s="129"/>
      <c r="T16" s="128"/>
      <c r="U16" s="128"/>
      <c r="V16" s="128"/>
      <c r="W16" s="129"/>
      <c r="X16" s="128"/>
      <c r="Y16" s="128"/>
      <c r="Z16" s="128"/>
      <c r="AA16" s="130"/>
    </row>
    <row r="17" spans="2:27" ht="15" customHeight="1" x14ac:dyDescent="0.2">
      <c r="B17" s="8" t="s">
        <v>174</v>
      </c>
      <c r="C17" s="249"/>
      <c r="D17" s="249"/>
      <c r="E17" s="249"/>
      <c r="F17" s="73"/>
      <c r="G17" s="42"/>
      <c r="H17" s="131"/>
      <c r="I17" s="128"/>
      <c r="J17" s="128"/>
      <c r="K17" s="129"/>
      <c r="L17" s="128"/>
      <c r="M17" s="128"/>
      <c r="N17" s="128"/>
      <c r="O17" s="129"/>
      <c r="P17" s="128"/>
      <c r="Q17" s="128"/>
      <c r="R17" s="128"/>
      <c r="S17" s="129"/>
      <c r="T17" s="128"/>
      <c r="U17" s="128"/>
      <c r="V17" s="128"/>
      <c r="W17" s="129"/>
      <c r="X17" s="128"/>
      <c r="Y17" s="128"/>
      <c r="Z17" s="128"/>
      <c r="AA17" s="130"/>
    </row>
    <row r="18" spans="2:27" ht="15" customHeight="1" x14ac:dyDescent="0.25">
      <c r="B18" s="8"/>
      <c r="C18" s="248" t="s">
        <v>105</v>
      </c>
      <c r="D18" s="249"/>
      <c r="E18" s="249"/>
      <c r="F18" s="73"/>
      <c r="G18" s="42" t="s">
        <v>175</v>
      </c>
      <c r="H18" s="131">
        <v>112132.28374559594</v>
      </c>
      <c r="I18" s="128">
        <v>114939.4491472025</v>
      </c>
      <c r="J18" s="128">
        <v>122307.28459252055</v>
      </c>
      <c r="K18" s="129">
        <v>129296.35592136515</v>
      </c>
      <c r="L18" s="132"/>
      <c r="M18" s="132"/>
      <c r="N18" s="132"/>
      <c r="O18" s="133"/>
      <c r="P18" s="134"/>
      <c r="Q18" s="134"/>
      <c r="R18" s="134"/>
      <c r="S18" s="133"/>
      <c r="T18" s="134"/>
      <c r="U18" s="134"/>
      <c r="V18" s="134"/>
      <c r="W18" s="133"/>
      <c r="X18" s="134"/>
      <c r="Y18" s="134"/>
      <c r="Z18" s="134"/>
      <c r="AA18" s="135"/>
    </row>
    <row r="19" spans="2:27" ht="15" customHeight="1" x14ac:dyDescent="0.2">
      <c r="B19" s="3"/>
      <c r="C19" s="52" t="s">
        <v>106</v>
      </c>
      <c r="F19" s="86"/>
      <c r="G19" s="42" t="s">
        <v>176</v>
      </c>
      <c r="H19" s="131">
        <v>109951.6181927983</v>
      </c>
      <c r="I19" s="128">
        <v>112867.44543857541</v>
      </c>
      <c r="J19" s="128">
        <v>120671.56904535039</v>
      </c>
      <c r="K19" s="129">
        <v>126853.26560129377</v>
      </c>
      <c r="L19" s="132"/>
      <c r="M19" s="132"/>
      <c r="N19" s="132"/>
      <c r="O19" s="133"/>
      <c r="P19" s="134"/>
      <c r="Q19" s="134"/>
      <c r="R19" s="134"/>
      <c r="S19" s="133"/>
      <c r="T19" s="134"/>
      <c r="U19" s="134"/>
      <c r="V19" s="134"/>
      <c r="W19" s="133"/>
      <c r="X19" s="134"/>
      <c r="Y19" s="134"/>
      <c r="Z19" s="134"/>
      <c r="AA19" s="135"/>
    </row>
    <row r="20" spans="2:27" ht="3.75" customHeight="1" x14ac:dyDescent="0.2">
      <c r="B20" s="3"/>
      <c r="D20" s="174"/>
      <c r="F20" s="86"/>
      <c r="G20" s="42"/>
      <c r="H20" s="131"/>
      <c r="I20" s="128"/>
      <c r="J20" s="128"/>
      <c r="K20" s="129"/>
      <c r="L20" s="134"/>
      <c r="M20" s="134"/>
      <c r="N20" s="134"/>
      <c r="O20" s="133"/>
      <c r="P20" s="134"/>
      <c r="Q20" s="134"/>
      <c r="R20" s="134"/>
      <c r="S20" s="133"/>
      <c r="T20" s="134"/>
      <c r="U20" s="134"/>
      <c r="V20" s="134"/>
      <c r="W20" s="133"/>
      <c r="X20" s="134"/>
      <c r="Y20" s="134"/>
      <c r="Z20" s="134"/>
      <c r="AA20" s="135"/>
    </row>
    <row r="21" spans="2:27" ht="15" customHeight="1" x14ac:dyDescent="0.2">
      <c r="B21" s="3"/>
      <c r="C21" s="248" t="s">
        <v>177</v>
      </c>
      <c r="F21" s="86"/>
      <c r="G21" s="42" t="s">
        <v>176</v>
      </c>
      <c r="H21" s="131">
        <v>2180.6655527976454</v>
      </c>
      <c r="I21" s="128">
        <v>2072.0037086270841</v>
      </c>
      <c r="J21" s="128">
        <v>1635.7155471701535</v>
      </c>
      <c r="K21" s="129">
        <v>2443.0903200713819</v>
      </c>
      <c r="L21" s="134"/>
      <c r="M21" s="134"/>
      <c r="N21" s="134"/>
      <c r="O21" s="133"/>
      <c r="P21" s="134"/>
      <c r="Q21" s="134"/>
      <c r="R21" s="134"/>
      <c r="S21" s="133"/>
      <c r="T21" s="134"/>
      <c r="U21" s="134"/>
      <c r="V21" s="134"/>
      <c r="W21" s="133"/>
      <c r="X21" s="134"/>
      <c r="Y21" s="134"/>
      <c r="Z21" s="134"/>
      <c r="AA21" s="135"/>
    </row>
    <row r="22" spans="2:27" ht="15" customHeight="1" x14ac:dyDescent="0.2">
      <c r="B22" s="8"/>
      <c r="C22" s="248" t="s">
        <v>177</v>
      </c>
      <c r="F22" s="86"/>
      <c r="G22" s="42" t="s">
        <v>56</v>
      </c>
      <c r="H22" s="136">
        <v>1.775601274116142</v>
      </c>
      <c r="I22" s="137">
        <v>1.5709042474228396</v>
      </c>
      <c r="J22" s="137">
        <v>1.1723683282694317</v>
      </c>
      <c r="K22" s="138">
        <v>1.6692843479017712</v>
      </c>
      <c r="L22" s="134"/>
      <c r="M22" s="134"/>
      <c r="N22" s="134"/>
      <c r="O22" s="133"/>
      <c r="P22" s="134"/>
      <c r="Q22" s="134"/>
      <c r="R22" s="134"/>
      <c r="S22" s="133"/>
      <c r="T22" s="134"/>
      <c r="U22" s="134"/>
      <c r="V22" s="134"/>
      <c r="W22" s="133"/>
      <c r="X22" s="134"/>
      <c r="Y22" s="134"/>
      <c r="Z22" s="134"/>
      <c r="AA22" s="135"/>
    </row>
    <row r="23" spans="2:27" ht="15" customHeight="1" x14ac:dyDescent="0.2">
      <c r="B23" s="3"/>
      <c r="C23" s="248" t="s">
        <v>178</v>
      </c>
      <c r="F23" s="86"/>
      <c r="G23" s="42" t="s">
        <v>176</v>
      </c>
      <c r="H23" s="131">
        <v>-1942.2272355788991</v>
      </c>
      <c r="I23" s="128">
        <v>-2121.4293469261256</v>
      </c>
      <c r="J23" s="128">
        <v>-2501.6449501108764</v>
      </c>
      <c r="K23" s="129">
        <v>-1877.7336314198283</v>
      </c>
      <c r="L23" s="134"/>
      <c r="M23" s="134"/>
      <c r="N23" s="134"/>
      <c r="O23" s="133"/>
      <c r="P23" s="134"/>
      <c r="Q23" s="134"/>
      <c r="R23" s="134"/>
      <c r="S23" s="133"/>
      <c r="T23" s="134"/>
      <c r="U23" s="134"/>
      <c r="V23" s="134"/>
      <c r="W23" s="133"/>
      <c r="X23" s="134"/>
      <c r="Y23" s="134"/>
      <c r="Z23" s="134"/>
      <c r="AA23" s="135"/>
    </row>
    <row r="24" spans="2:27" ht="15" customHeight="1" x14ac:dyDescent="0.2">
      <c r="B24" s="3"/>
      <c r="C24" s="248" t="s">
        <v>178</v>
      </c>
      <c r="F24" s="86"/>
      <c r="G24" s="42" t="s">
        <v>56</v>
      </c>
      <c r="H24" s="136">
        <v>-1.5814534923489845</v>
      </c>
      <c r="I24" s="137">
        <v>-1.6083766442203318</v>
      </c>
      <c r="J24" s="137">
        <v>-1.7930069278604637</v>
      </c>
      <c r="K24" s="138">
        <v>-1.2829944659460195</v>
      </c>
      <c r="L24" s="134"/>
      <c r="M24" s="134"/>
      <c r="N24" s="134"/>
      <c r="O24" s="133"/>
      <c r="P24" s="134"/>
      <c r="Q24" s="134"/>
      <c r="R24" s="134"/>
      <c r="S24" s="133"/>
      <c r="T24" s="134"/>
      <c r="U24" s="134"/>
      <c r="V24" s="134"/>
      <c r="W24" s="133"/>
      <c r="X24" s="134"/>
      <c r="Y24" s="134"/>
      <c r="Z24" s="134"/>
      <c r="AA24" s="135"/>
    </row>
    <row r="25" spans="2:27" ht="15" customHeight="1" thickBot="1" x14ac:dyDescent="0.25">
      <c r="B25" s="57"/>
      <c r="C25" s="109" t="s">
        <v>179</v>
      </c>
      <c r="D25" s="88"/>
      <c r="E25" s="88"/>
      <c r="F25" s="89"/>
      <c r="G25" s="90" t="s">
        <v>180</v>
      </c>
      <c r="H25" s="91">
        <v>122812.79500000004</v>
      </c>
      <c r="I25" s="92">
        <v>131898.79090506805</v>
      </c>
      <c r="J25" s="92">
        <v>139522.32482983251</v>
      </c>
      <c r="K25" s="139">
        <v>146355.5518951733</v>
      </c>
      <c r="L25" s="140"/>
      <c r="M25" s="140"/>
      <c r="N25" s="140"/>
      <c r="O25" s="141"/>
      <c r="P25" s="140"/>
      <c r="Q25" s="140"/>
      <c r="R25" s="140"/>
      <c r="S25" s="141"/>
      <c r="T25" s="140"/>
      <c r="U25" s="140"/>
      <c r="V25" s="140"/>
      <c r="W25" s="141"/>
      <c r="X25" s="140"/>
      <c r="Y25" s="140"/>
      <c r="Z25" s="140"/>
      <c r="AA25" s="142"/>
    </row>
    <row r="26" spans="2:27" ht="15" thickBot="1" x14ac:dyDescent="0.25"/>
    <row r="27" spans="2:27" ht="30" customHeight="1" x14ac:dyDescent="0.2">
      <c r="B27" s="65" t="str">
        <f>""&amp;Summary!$H$3&amp;" - trade balance and balance of payments [change over previous period]"</f>
        <v>Summer medium-term forecast (MTF-2024Q2) - trade balance and balance of payments [change over previous period]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7"/>
    </row>
    <row r="28" spans="2:27" x14ac:dyDescent="0.2">
      <c r="B28" s="308" t="s">
        <v>100</v>
      </c>
      <c r="C28" s="309"/>
      <c r="D28" s="309"/>
      <c r="E28" s="309"/>
      <c r="F28" s="310"/>
      <c r="G28" s="311" t="s">
        <v>19</v>
      </c>
      <c r="H28" s="111" t="str">
        <f t="shared" ref="H28:L28" si="0">H$3</f>
        <v>Actual</v>
      </c>
      <c r="I28" s="299">
        <f t="shared" si="0"/>
        <v>2024</v>
      </c>
      <c r="J28" s="299">
        <f t="shared" si="0"/>
        <v>2025</v>
      </c>
      <c r="K28" s="293">
        <f t="shared" si="0"/>
        <v>2026</v>
      </c>
      <c r="L28" s="312">
        <f t="shared" si="0"/>
        <v>2023</v>
      </c>
      <c r="M28" s="313"/>
      <c r="N28" s="313"/>
      <c r="O28" s="313"/>
      <c r="P28" s="312">
        <f>P$3</f>
        <v>2024</v>
      </c>
      <c r="Q28" s="313"/>
      <c r="R28" s="313"/>
      <c r="S28" s="313"/>
      <c r="T28" s="312">
        <f>T$3</f>
        <v>2025</v>
      </c>
      <c r="U28" s="313"/>
      <c r="V28" s="313"/>
      <c r="W28" s="313"/>
      <c r="X28" s="312">
        <f>X$3</f>
        <v>2026</v>
      </c>
      <c r="Y28" s="313"/>
      <c r="Z28" s="313"/>
      <c r="AA28" s="314"/>
    </row>
    <row r="29" spans="2:27" x14ac:dyDescent="0.2">
      <c r="B29" s="303"/>
      <c r="C29" s="304"/>
      <c r="D29" s="304"/>
      <c r="E29" s="304"/>
      <c r="F29" s="305"/>
      <c r="G29" s="307"/>
      <c r="H29" s="112">
        <f>$H$4</f>
        <v>2023</v>
      </c>
      <c r="I29" s="296"/>
      <c r="J29" s="296"/>
      <c r="K29" s="294"/>
      <c r="L29" s="113" t="s">
        <v>0</v>
      </c>
      <c r="M29" s="113" t="s">
        <v>1</v>
      </c>
      <c r="N29" s="113" t="s">
        <v>2</v>
      </c>
      <c r="O29" s="114" t="s">
        <v>3</v>
      </c>
      <c r="P29" s="115" t="s">
        <v>0</v>
      </c>
      <c r="Q29" s="113" t="s">
        <v>1</v>
      </c>
      <c r="R29" s="113" t="s">
        <v>2</v>
      </c>
      <c r="S29" s="114" t="s">
        <v>3</v>
      </c>
      <c r="T29" s="115" t="s">
        <v>0</v>
      </c>
      <c r="U29" s="113" t="s">
        <v>1</v>
      </c>
      <c r="V29" s="113" t="s">
        <v>2</v>
      </c>
      <c r="W29" s="114" t="s">
        <v>3</v>
      </c>
      <c r="X29" s="113" t="s">
        <v>0</v>
      </c>
      <c r="Y29" s="113" t="s">
        <v>1</v>
      </c>
      <c r="Z29" s="113" t="s">
        <v>2</v>
      </c>
      <c r="AA29" s="116" t="s">
        <v>3</v>
      </c>
    </row>
    <row r="30" spans="2:27" ht="4.3499999999999996" customHeight="1" x14ac:dyDescent="0.2">
      <c r="B30" s="8"/>
      <c r="C30" s="9"/>
      <c r="D30" s="9"/>
      <c r="E30" s="9"/>
      <c r="F30" s="117"/>
      <c r="G30" s="118"/>
      <c r="H30" s="75"/>
      <c r="I30" s="76"/>
      <c r="J30" s="202"/>
      <c r="K30" s="119"/>
      <c r="L30" s="120"/>
      <c r="M30" s="120"/>
      <c r="N30" s="120"/>
      <c r="O30" s="121"/>
      <c r="P30" s="120"/>
      <c r="Q30" s="120"/>
      <c r="R30" s="120"/>
      <c r="S30" s="121"/>
      <c r="T30" s="120"/>
      <c r="U30" s="120"/>
      <c r="V30" s="120"/>
      <c r="W30" s="121"/>
      <c r="X30" s="120"/>
      <c r="Y30" s="120"/>
      <c r="Z30" s="120"/>
      <c r="AA30" s="122"/>
    </row>
    <row r="31" spans="2:27" x14ac:dyDescent="0.2">
      <c r="B31" s="8" t="s">
        <v>167</v>
      </c>
      <c r="C31" s="249"/>
      <c r="D31" s="249"/>
      <c r="E31" s="249"/>
      <c r="F31" s="73"/>
      <c r="G31" s="74"/>
      <c r="H31" s="75"/>
      <c r="I31" s="76"/>
      <c r="J31" s="202"/>
      <c r="K31" s="119"/>
      <c r="L31" s="120"/>
      <c r="M31" s="120"/>
      <c r="N31" s="120"/>
      <c r="O31" s="121"/>
      <c r="P31" s="120"/>
      <c r="Q31" s="120"/>
      <c r="R31" s="120"/>
      <c r="S31" s="121"/>
      <c r="T31" s="120"/>
      <c r="U31" s="120"/>
      <c r="V31" s="120"/>
      <c r="W31" s="121"/>
      <c r="X31" s="120"/>
      <c r="Y31" s="120"/>
      <c r="Z31" s="120"/>
      <c r="AA31" s="122"/>
    </row>
    <row r="32" spans="2:27" x14ac:dyDescent="0.2">
      <c r="B32" s="8"/>
      <c r="C32" s="248" t="s">
        <v>105</v>
      </c>
      <c r="D32" s="249"/>
      <c r="E32" s="249"/>
      <c r="F32" s="73"/>
      <c r="G32" s="42" t="s">
        <v>157</v>
      </c>
      <c r="H32" s="26">
        <v>-0.9557835935896577</v>
      </c>
      <c r="I32" s="198">
        <v>3.6204100674764419</v>
      </c>
      <c r="J32" s="198">
        <v>4.5606500957007086</v>
      </c>
      <c r="K32" s="143">
        <v>3.5400388661784348</v>
      </c>
      <c r="L32" s="155">
        <v>-5.1201524926937623</v>
      </c>
      <c r="M32" s="155">
        <v>3.5123692765775587</v>
      </c>
      <c r="N32" s="155">
        <v>3.057618100603861</v>
      </c>
      <c r="O32" s="138">
        <v>-1.9416795630913697</v>
      </c>
      <c r="P32" s="155">
        <v>-0.14615217880259479</v>
      </c>
      <c r="Q32" s="155">
        <v>2.6057868948909544</v>
      </c>
      <c r="R32" s="155">
        <v>1.1775338241568249</v>
      </c>
      <c r="S32" s="138">
        <v>1.2089270559948631</v>
      </c>
      <c r="T32" s="155">
        <v>1.0142551124845909</v>
      </c>
      <c r="U32" s="155">
        <v>0.973721884910276</v>
      </c>
      <c r="V32" s="155">
        <v>0.81335900655467697</v>
      </c>
      <c r="W32" s="138">
        <v>0.8079145595561954</v>
      </c>
      <c r="X32" s="155">
        <v>0.89199245930406335</v>
      </c>
      <c r="Y32" s="155">
        <v>0.9128104125323091</v>
      </c>
      <c r="Z32" s="155">
        <v>0.87944871189620244</v>
      </c>
      <c r="AA32" s="144">
        <v>0.88532986261738245</v>
      </c>
    </row>
    <row r="33" spans="2:27" x14ac:dyDescent="0.2">
      <c r="B33" s="3"/>
      <c r="D33" s="174" t="s">
        <v>169</v>
      </c>
      <c r="F33" s="86"/>
      <c r="G33" s="42" t="s">
        <v>157</v>
      </c>
      <c r="H33" s="26">
        <v>-2.0507006316957188</v>
      </c>
      <c r="I33" s="198">
        <v>4.675013188261417</v>
      </c>
      <c r="J33" s="198">
        <v>4.0743142630126812</v>
      </c>
      <c r="K33" s="143">
        <v>3.1626629587018442</v>
      </c>
      <c r="L33" s="199">
        <v>-2.5891423179497082</v>
      </c>
      <c r="M33" s="199">
        <v>1.8585391616399818</v>
      </c>
      <c r="N33" s="199">
        <v>4.2548338639866188</v>
      </c>
      <c r="O33" s="145">
        <v>0.39032606390989599</v>
      </c>
      <c r="P33" s="199">
        <v>-0.70075809009162526</v>
      </c>
      <c r="Q33" s="199">
        <v>2.3066926835288797</v>
      </c>
      <c r="R33" s="199">
        <v>0.97797435963143187</v>
      </c>
      <c r="S33" s="145">
        <v>1.0605012152549165</v>
      </c>
      <c r="T33" s="199">
        <v>0.93013683278790893</v>
      </c>
      <c r="U33" s="199">
        <v>0.90061906388602608</v>
      </c>
      <c r="V33" s="199">
        <v>0.74072497761927991</v>
      </c>
      <c r="W33" s="145">
        <v>0.75096219828363076</v>
      </c>
      <c r="X33" s="199">
        <v>0.78421857852922017</v>
      </c>
      <c r="Y33" s="199">
        <v>0.80924184745967409</v>
      </c>
      <c r="Z33" s="199">
        <v>0.7708242287913265</v>
      </c>
      <c r="AA33" s="100">
        <v>0.76272700910469382</v>
      </c>
    </row>
    <row r="34" spans="2:27" ht="15" customHeight="1" x14ac:dyDescent="0.2">
      <c r="B34" s="3"/>
      <c r="D34" s="174" t="s">
        <v>170</v>
      </c>
      <c r="F34" s="86"/>
      <c r="G34" s="42" t="s">
        <v>157</v>
      </c>
      <c r="H34" s="26">
        <v>-0.2676618152002419</v>
      </c>
      <c r="I34" s="198">
        <v>3.0332356014781681</v>
      </c>
      <c r="J34" s="198">
        <v>4.9803295657568185</v>
      </c>
      <c r="K34" s="143">
        <v>3.8628817755242011</v>
      </c>
      <c r="L34" s="199">
        <v>-7.2244258467354427</v>
      </c>
      <c r="M34" s="199">
        <v>3.3480612230546001</v>
      </c>
      <c r="N34" s="199">
        <v>1.3706548676882306</v>
      </c>
      <c r="O34" s="145">
        <v>-1.741200165292156</v>
      </c>
      <c r="P34" s="199">
        <v>-0.32562301417141271</v>
      </c>
      <c r="Q34" s="199">
        <v>2.8656194752904298</v>
      </c>
      <c r="R34" s="199">
        <v>1.3499554467903465</v>
      </c>
      <c r="S34" s="145">
        <v>1.3366979718558269</v>
      </c>
      <c r="T34" s="199">
        <v>1.0864701384194291</v>
      </c>
      <c r="U34" s="199">
        <v>1.0363831496437399</v>
      </c>
      <c r="V34" s="199">
        <v>0.87553477964949877</v>
      </c>
      <c r="W34" s="145">
        <v>0.85660144756248258</v>
      </c>
      <c r="X34" s="199">
        <v>0.98402865848572674</v>
      </c>
      <c r="Y34" s="199">
        <v>1.00108037735707</v>
      </c>
      <c r="Z34" s="199">
        <v>0.97185191933432691</v>
      </c>
      <c r="AA34" s="100">
        <v>0.98941635917901749</v>
      </c>
    </row>
    <row r="35" spans="2:27" ht="4.3499999999999996" customHeight="1" x14ac:dyDescent="0.2">
      <c r="B35" s="3"/>
      <c r="F35" s="86"/>
      <c r="G35" s="42"/>
      <c r="H35" s="136"/>
      <c r="K35" s="86"/>
      <c r="O35" s="86"/>
      <c r="S35" s="86"/>
      <c r="W35" s="86"/>
      <c r="AA35" s="4"/>
    </row>
    <row r="36" spans="2:27" ht="15" customHeight="1" x14ac:dyDescent="0.2">
      <c r="B36" s="3"/>
      <c r="C36" s="52" t="s">
        <v>106</v>
      </c>
      <c r="F36" s="86"/>
      <c r="G36" s="42" t="s">
        <v>157</v>
      </c>
      <c r="H36" s="26">
        <v>-6.8984796460729711</v>
      </c>
      <c r="I36" s="155">
        <v>4.2150854326323213</v>
      </c>
      <c r="J36" s="155">
        <v>4.7848238673023076</v>
      </c>
      <c r="K36" s="138">
        <v>3.1170225082397138</v>
      </c>
      <c r="L36" s="155">
        <v>-14.046231728706871</v>
      </c>
      <c r="M36" s="155">
        <v>3.9902142980212147</v>
      </c>
      <c r="N36" s="155">
        <v>5.756005052385845</v>
      </c>
      <c r="O36" s="138">
        <v>-0.16357036209090836</v>
      </c>
      <c r="P36" s="155">
        <v>-1.6698313631010109</v>
      </c>
      <c r="Q36" s="155">
        <v>1.9933985249969766</v>
      </c>
      <c r="R36" s="155">
        <v>1.0237073332678222</v>
      </c>
      <c r="S36" s="138">
        <v>0.95537140669370046</v>
      </c>
      <c r="T36" s="155">
        <v>1.5130073693324704</v>
      </c>
      <c r="U36" s="155">
        <v>1.0194316828530532</v>
      </c>
      <c r="V36" s="155">
        <v>1.0154054255688578</v>
      </c>
      <c r="W36" s="138">
        <v>0.78555689543719609</v>
      </c>
      <c r="X36" s="155">
        <v>1.1269891122823452</v>
      </c>
      <c r="Y36" s="155">
        <v>0.68564683656906311</v>
      </c>
      <c r="Z36" s="155">
        <v>-0.12517809360255683</v>
      </c>
      <c r="AA36" s="144">
        <v>0.63399128044059694</v>
      </c>
    </row>
    <row r="37" spans="2:27" ht="15" customHeight="1" x14ac:dyDescent="0.2">
      <c r="B37" s="3"/>
      <c r="D37" s="174" t="s">
        <v>171</v>
      </c>
      <c r="F37" s="86"/>
      <c r="G37" s="42" t="s">
        <v>157</v>
      </c>
      <c r="H37" s="26">
        <v>-6.5069258416124143</v>
      </c>
      <c r="I37" s="198">
        <v>3.73812965965503</v>
      </c>
      <c r="J37" s="198">
        <v>4.7848238673023076</v>
      </c>
      <c r="K37" s="143">
        <v>3.117022508239728</v>
      </c>
      <c r="L37" s="199">
        <v>-12.713566346454442</v>
      </c>
      <c r="M37" s="199">
        <v>2.950561202243037</v>
      </c>
      <c r="N37" s="199">
        <v>5.9071291468800524</v>
      </c>
      <c r="O37" s="145">
        <v>-0.31817678440773989</v>
      </c>
      <c r="P37" s="199">
        <v>-1.8414305482513811</v>
      </c>
      <c r="Q37" s="199">
        <v>1.9933985249969766</v>
      </c>
      <c r="R37" s="199">
        <v>1.0237073332678222</v>
      </c>
      <c r="S37" s="145">
        <v>0.95537140669370046</v>
      </c>
      <c r="T37" s="198">
        <v>1.5130073693324704</v>
      </c>
      <c r="U37" s="199">
        <v>1.0194316828530532</v>
      </c>
      <c r="V37" s="199">
        <v>1.0154054255688578</v>
      </c>
      <c r="W37" s="145">
        <v>0.78555689543719609</v>
      </c>
      <c r="X37" s="199">
        <v>1.1269891122823452</v>
      </c>
      <c r="Y37" s="199">
        <v>0.68564683656906311</v>
      </c>
      <c r="Z37" s="199">
        <v>-0.12517809360255683</v>
      </c>
      <c r="AA37" s="100">
        <v>0.63399128044059694</v>
      </c>
    </row>
    <row r="38" spans="2:27" ht="15" customHeight="1" x14ac:dyDescent="0.2">
      <c r="B38" s="3"/>
      <c r="D38" s="174" t="s">
        <v>172</v>
      </c>
      <c r="F38" s="86"/>
      <c r="G38" s="42" t="s">
        <v>157</v>
      </c>
      <c r="H38" s="26">
        <v>-7.1068892069564242</v>
      </c>
      <c r="I38" s="198">
        <v>4.4910980468602304</v>
      </c>
      <c r="J38" s="198">
        <v>4.7848238673023218</v>
      </c>
      <c r="K38" s="143">
        <v>3.117022508239728</v>
      </c>
      <c r="L38" s="199">
        <v>-14.433014558684235</v>
      </c>
      <c r="M38" s="199">
        <v>3.0359275065250415</v>
      </c>
      <c r="N38" s="199">
        <v>6.8091162536219088</v>
      </c>
      <c r="O38" s="145">
        <v>7.8300923937078437E-2</v>
      </c>
      <c r="P38" s="199">
        <v>-1.839913098785189</v>
      </c>
      <c r="Q38" s="199">
        <v>1.9933985249969766</v>
      </c>
      <c r="R38" s="199">
        <v>1.0237073332678222</v>
      </c>
      <c r="S38" s="145">
        <v>0.95537140669370046</v>
      </c>
      <c r="T38" s="198">
        <v>1.5130073693324704</v>
      </c>
      <c r="U38" s="199">
        <v>1.0194316828530532</v>
      </c>
      <c r="V38" s="199">
        <v>1.0154054255688578</v>
      </c>
      <c r="W38" s="145">
        <v>0.78555689543719609</v>
      </c>
      <c r="X38" s="199">
        <v>1.1269891122823452</v>
      </c>
      <c r="Y38" s="199">
        <v>0.68564683656906311</v>
      </c>
      <c r="Z38" s="199">
        <v>-0.12517809360255683</v>
      </c>
      <c r="AA38" s="100">
        <v>0.63399128044059694</v>
      </c>
    </row>
    <row r="39" spans="2:27" ht="4.3499999999999996" customHeight="1" x14ac:dyDescent="0.2">
      <c r="B39" s="8"/>
      <c r="F39" s="86"/>
      <c r="G39" s="42"/>
      <c r="H39" s="146"/>
      <c r="K39" s="86"/>
      <c r="O39" s="86"/>
      <c r="S39" s="86"/>
      <c r="W39" s="86"/>
      <c r="AA39" s="4"/>
    </row>
    <row r="40" spans="2:27" ht="15" customHeight="1" x14ac:dyDescent="0.2">
      <c r="B40" s="8" t="s">
        <v>174</v>
      </c>
      <c r="C40" s="249"/>
      <c r="D40" s="249"/>
      <c r="E40" s="249"/>
      <c r="F40" s="73"/>
      <c r="G40" s="42"/>
      <c r="H40" s="146"/>
      <c r="K40" s="86"/>
      <c r="O40" s="86"/>
      <c r="S40" s="86"/>
      <c r="W40" s="86"/>
      <c r="AA40" s="4"/>
    </row>
    <row r="41" spans="2:27" ht="15" customHeight="1" x14ac:dyDescent="0.2">
      <c r="B41" s="8"/>
      <c r="C41" s="248" t="s">
        <v>105</v>
      </c>
      <c r="D41" s="249"/>
      <c r="E41" s="249"/>
      <c r="F41" s="73"/>
      <c r="G41" s="42" t="s">
        <v>157</v>
      </c>
      <c r="H41" s="136">
        <v>2.9092945976133766</v>
      </c>
      <c r="I41" s="155">
        <v>2.5034408538181729</v>
      </c>
      <c r="J41" s="155">
        <v>6.4101885818872217</v>
      </c>
      <c r="K41" s="138">
        <v>5.7143540976561047</v>
      </c>
      <c r="L41" s="200"/>
      <c r="M41" s="200"/>
      <c r="N41" s="200"/>
      <c r="O41" s="147"/>
      <c r="P41" s="200"/>
      <c r="Q41" s="200"/>
      <c r="R41" s="200"/>
      <c r="S41" s="147"/>
      <c r="T41" s="200"/>
      <c r="U41" s="200"/>
      <c r="V41" s="200"/>
      <c r="W41" s="147"/>
      <c r="X41" s="200"/>
      <c r="Y41" s="200"/>
      <c r="Z41" s="200"/>
      <c r="AA41" s="148"/>
    </row>
    <row r="42" spans="2:27" ht="15" customHeight="1" thickBot="1" x14ac:dyDescent="0.25">
      <c r="B42" s="57"/>
      <c r="C42" s="88" t="s">
        <v>106</v>
      </c>
      <c r="D42" s="88"/>
      <c r="E42" s="88"/>
      <c r="F42" s="89"/>
      <c r="G42" s="90" t="s">
        <v>157</v>
      </c>
      <c r="H42" s="149">
        <v>-4.0733592224998834</v>
      </c>
      <c r="I42" s="150">
        <v>2.6519184471339496</v>
      </c>
      <c r="J42" s="150">
        <v>6.9144150259182968</v>
      </c>
      <c r="K42" s="151">
        <v>5.1227448228672534</v>
      </c>
      <c r="L42" s="152"/>
      <c r="M42" s="152"/>
      <c r="N42" s="152"/>
      <c r="O42" s="153"/>
      <c r="P42" s="152"/>
      <c r="Q42" s="152"/>
      <c r="R42" s="152"/>
      <c r="S42" s="153"/>
      <c r="T42" s="152"/>
      <c r="U42" s="152"/>
      <c r="V42" s="152"/>
      <c r="W42" s="153"/>
      <c r="X42" s="152"/>
      <c r="Y42" s="152"/>
      <c r="Z42" s="152"/>
      <c r="AA42" s="154"/>
    </row>
    <row r="43" spans="2:27" x14ac:dyDescent="0.2">
      <c r="B43" s="52" t="s">
        <v>111</v>
      </c>
    </row>
    <row r="44" spans="2:27" x14ac:dyDescent="0.2"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</row>
    <row r="45" spans="2:27" x14ac:dyDescent="0.2"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</row>
  </sheetData>
  <mergeCells count="18">
    <mergeCell ref="B28:F29"/>
    <mergeCell ref="B3:F4"/>
    <mergeCell ref="G3:G4"/>
    <mergeCell ref="K3:K4"/>
    <mergeCell ref="G28:G29"/>
    <mergeCell ref="K28:K29"/>
    <mergeCell ref="I3:I4"/>
    <mergeCell ref="I28:I29"/>
    <mergeCell ref="J3:J4"/>
    <mergeCell ref="J28:J29"/>
    <mergeCell ref="X3:AA3"/>
    <mergeCell ref="X28:AA28"/>
    <mergeCell ref="L3:O3"/>
    <mergeCell ref="P3:S3"/>
    <mergeCell ref="T3:W3"/>
    <mergeCell ref="T28:W28"/>
    <mergeCell ref="P28:S28"/>
    <mergeCell ref="L28:O2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R54"/>
  <sheetViews>
    <sheetView showGridLines="0" zoomScale="85" zoomScaleNormal="85" workbookViewId="0">
      <selection activeCell="N27" sqref="N27"/>
    </sheetView>
  </sheetViews>
  <sheetFormatPr defaultColWidth="9.140625" defaultRowHeight="14.25" x14ac:dyDescent="0.2"/>
  <cols>
    <col min="1" max="5" width="3.140625" style="52" customWidth="1"/>
    <col min="6" max="6" width="31.5703125" style="52" customWidth="1"/>
    <col min="7" max="7" width="25.5703125" style="52" customWidth="1"/>
    <col min="8" max="8" width="10.85546875" style="52" customWidth="1"/>
    <col min="9" max="10" width="9.140625" style="52" customWidth="1"/>
    <col min="11" max="16384" width="9.140625" style="50"/>
  </cols>
  <sheetData>
    <row r="1" spans="2:11" ht="22.5" customHeight="1" thickBot="1" x14ac:dyDescent="0.35">
      <c r="B1" s="51" t="s">
        <v>181</v>
      </c>
    </row>
    <row r="2" spans="2:11" ht="30" customHeight="1" x14ac:dyDescent="0.2">
      <c r="B2" s="65" t="str">
        <f>""&amp;Summary!H3&amp;" - general government [level]"</f>
        <v>Summer medium-term forecast (MTF-2024Q2) - general government [level]</v>
      </c>
      <c r="C2" s="66"/>
      <c r="D2" s="66"/>
      <c r="E2" s="66"/>
      <c r="F2" s="66"/>
      <c r="G2" s="66"/>
      <c r="H2" s="66"/>
      <c r="I2" s="66"/>
      <c r="J2" s="66"/>
      <c r="K2" s="67"/>
    </row>
    <row r="3" spans="2:11" ht="30" customHeight="1" x14ac:dyDescent="0.2">
      <c r="B3" s="6" t="s">
        <v>100</v>
      </c>
      <c r="C3" s="7"/>
      <c r="D3" s="7"/>
      <c r="E3" s="7"/>
      <c r="F3" s="68"/>
      <c r="G3" s="69" t="s">
        <v>19</v>
      </c>
      <c r="H3" s="70">
        <v>2023</v>
      </c>
      <c r="I3" s="71">
        <v>2024</v>
      </c>
      <c r="J3" s="71">
        <v>2025</v>
      </c>
      <c r="K3" s="72">
        <v>2026</v>
      </c>
    </row>
    <row r="4" spans="2:11" ht="4.3499999999999996" customHeight="1" x14ac:dyDescent="0.2">
      <c r="B4" s="8"/>
      <c r="C4" s="9"/>
      <c r="D4" s="9"/>
      <c r="E4" s="9"/>
      <c r="F4" s="73"/>
      <c r="G4" s="74"/>
      <c r="H4" s="75"/>
      <c r="I4" s="76"/>
      <c r="J4" s="202"/>
      <c r="K4" s="77"/>
    </row>
    <row r="5" spans="2:11" ht="15" customHeight="1" x14ac:dyDescent="0.2">
      <c r="B5" s="8" t="s">
        <v>182</v>
      </c>
      <c r="C5" s="249"/>
      <c r="D5" s="249"/>
      <c r="E5" s="249"/>
      <c r="F5" s="73"/>
      <c r="G5" s="74"/>
      <c r="H5" s="78"/>
      <c r="I5" s="79"/>
      <c r="J5" s="79"/>
      <c r="K5" s="80"/>
    </row>
    <row r="6" spans="2:11" ht="15" customHeight="1" x14ac:dyDescent="0.2">
      <c r="B6" s="3"/>
      <c r="C6" s="248" t="s">
        <v>183</v>
      </c>
      <c r="D6" s="252"/>
      <c r="E6" s="252"/>
      <c r="F6" s="81"/>
      <c r="G6" s="42" t="s">
        <v>17</v>
      </c>
      <c r="H6" s="82">
        <v>-6009.8129999999364</v>
      </c>
      <c r="I6" s="83">
        <v>-7614.2855184195578</v>
      </c>
      <c r="J6" s="83">
        <v>-6916.3809738858617</v>
      </c>
      <c r="K6" s="84">
        <v>-6557.6730702306231</v>
      </c>
    </row>
    <row r="7" spans="2:11" ht="15" customHeight="1" x14ac:dyDescent="0.2">
      <c r="B7" s="3"/>
      <c r="C7" s="248" t="s">
        <v>184</v>
      </c>
      <c r="D7" s="252"/>
      <c r="E7" s="252"/>
      <c r="F7" s="81"/>
      <c r="G7" s="42" t="s">
        <v>17</v>
      </c>
      <c r="H7" s="82">
        <v>-4589.0829999999369</v>
      </c>
      <c r="I7" s="83">
        <v>-5992.3502214352684</v>
      </c>
      <c r="J7" s="83">
        <v>-5095.7320169897221</v>
      </c>
      <c r="K7" s="84">
        <v>-4603.7423399575191</v>
      </c>
    </row>
    <row r="8" spans="2:11" ht="15" customHeight="1" x14ac:dyDescent="0.2">
      <c r="B8" s="3"/>
      <c r="C8" s="52" t="s">
        <v>55</v>
      </c>
      <c r="D8" s="174"/>
      <c r="F8" s="86"/>
      <c r="G8" s="42" t="s">
        <v>17</v>
      </c>
      <c r="H8" s="82">
        <v>52842.828999999998</v>
      </c>
      <c r="I8" s="83">
        <v>52978.510197471747</v>
      </c>
      <c r="J8" s="83">
        <v>55524.595203139375</v>
      </c>
      <c r="K8" s="84">
        <v>58118.17987893572</v>
      </c>
    </row>
    <row r="9" spans="2:11" ht="15" customHeight="1" x14ac:dyDescent="0.2">
      <c r="B9" s="3"/>
      <c r="D9" s="52" t="s">
        <v>185</v>
      </c>
      <c r="F9" s="86"/>
      <c r="G9" s="42" t="s">
        <v>17</v>
      </c>
      <c r="H9" s="82">
        <v>50800.862000000001</v>
      </c>
      <c r="I9" s="83">
        <v>51760.594922471748</v>
      </c>
      <c r="J9" s="83">
        <v>54001.377614333513</v>
      </c>
      <c r="K9" s="84">
        <v>56316.561956102683</v>
      </c>
    </row>
    <row r="10" spans="2:11" ht="15" customHeight="1" x14ac:dyDescent="0.2">
      <c r="B10" s="3"/>
      <c r="D10" s="52" t="s">
        <v>186</v>
      </c>
      <c r="F10" s="86"/>
      <c r="G10" s="42" t="s">
        <v>17</v>
      </c>
      <c r="H10" s="82">
        <v>2041.9670000000001</v>
      </c>
      <c r="I10" s="83">
        <v>1217.9152749999998</v>
      </c>
      <c r="J10" s="83">
        <v>1523.2175888058637</v>
      </c>
      <c r="K10" s="84">
        <v>1801.6179228330359</v>
      </c>
    </row>
    <row r="11" spans="2:11" ht="6" customHeight="1" x14ac:dyDescent="0.2">
      <c r="B11" s="3"/>
      <c r="D11" s="174"/>
      <c r="F11" s="86"/>
      <c r="G11" s="42"/>
      <c r="H11" s="82"/>
      <c r="I11" s="83"/>
      <c r="J11" s="83"/>
      <c r="K11" s="84"/>
    </row>
    <row r="12" spans="2:11" ht="15" customHeight="1" x14ac:dyDescent="0.2">
      <c r="B12" s="3"/>
      <c r="C12" s="52" t="s">
        <v>57</v>
      </c>
      <c r="D12" s="174"/>
      <c r="F12" s="86"/>
      <c r="G12" s="42" t="s">
        <v>17</v>
      </c>
      <c r="H12" s="82">
        <v>58852.641999999934</v>
      </c>
      <c r="I12" s="83">
        <v>60592.795715891305</v>
      </c>
      <c r="J12" s="83">
        <v>62440.976177025237</v>
      </c>
      <c r="K12" s="84">
        <v>64675.852949166343</v>
      </c>
    </row>
    <row r="13" spans="2:11" ht="15" customHeight="1" x14ac:dyDescent="0.2">
      <c r="B13" s="3"/>
      <c r="C13" s="52" t="s">
        <v>187</v>
      </c>
      <c r="D13" s="174"/>
      <c r="F13" s="86"/>
      <c r="G13" s="42" t="s">
        <v>17</v>
      </c>
      <c r="H13" s="82">
        <v>57431.911999999931</v>
      </c>
      <c r="I13" s="83">
        <v>58970.860418907017</v>
      </c>
      <c r="J13" s="83">
        <v>60620.327220129097</v>
      </c>
      <c r="K13" s="84">
        <v>62721.92221889324</v>
      </c>
    </row>
    <row r="14" spans="2:11" ht="15" customHeight="1" x14ac:dyDescent="0.2">
      <c r="B14" s="3"/>
      <c r="D14" s="52" t="s">
        <v>188</v>
      </c>
      <c r="F14" s="86"/>
      <c r="G14" s="42" t="s">
        <v>17</v>
      </c>
      <c r="H14" s="82">
        <v>52653.473999999951</v>
      </c>
      <c r="I14" s="83">
        <v>54841.573670378966</v>
      </c>
      <c r="J14" s="83">
        <v>56086.319979644308</v>
      </c>
      <c r="K14" s="84">
        <v>58413.110648410606</v>
      </c>
    </row>
    <row r="15" spans="2:11" ht="15" customHeight="1" x14ac:dyDescent="0.2">
      <c r="B15" s="3"/>
      <c r="D15" s="52" t="s">
        <v>189</v>
      </c>
      <c r="F15" s="86"/>
      <c r="G15" s="42" t="s">
        <v>17</v>
      </c>
      <c r="H15" s="82">
        <v>6199.1679999999797</v>
      </c>
      <c r="I15" s="83">
        <v>5751.2220455123406</v>
      </c>
      <c r="J15" s="83">
        <v>6354.6561973809321</v>
      </c>
      <c r="K15" s="84">
        <v>6262.7423007557354</v>
      </c>
    </row>
    <row r="16" spans="2:11" ht="6" customHeight="1" x14ac:dyDescent="0.2">
      <c r="B16" s="3"/>
      <c r="F16" s="86"/>
      <c r="G16" s="42"/>
      <c r="H16" s="82"/>
      <c r="I16" s="83"/>
      <c r="J16" s="83"/>
      <c r="K16" s="84"/>
    </row>
    <row r="17" spans="1:11" ht="15" customHeight="1" thickBot="1" x14ac:dyDescent="0.25">
      <c r="B17" s="87" t="s">
        <v>65</v>
      </c>
      <c r="C17" s="88"/>
      <c r="D17" s="88"/>
      <c r="E17" s="88"/>
      <c r="F17" s="89"/>
      <c r="G17" s="90" t="s">
        <v>17</v>
      </c>
      <c r="H17" s="91">
        <v>68830</v>
      </c>
      <c r="I17" s="92">
        <v>75909.576058908729</v>
      </c>
      <c r="J17" s="92">
        <v>82041.877600740379</v>
      </c>
      <c r="K17" s="93">
        <v>88330.041216607031</v>
      </c>
    </row>
    <row r="18" spans="1:11" s="41" customFormat="1" ht="12.75" customHeight="1" thickBot="1" x14ac:dyDescent="0.25">
      <c r="A18" s="61"/>
      <c r="B18" s="61"/>
      <c r="C18" s="61"/>
      <c r="D18" s="85"/>
      <c r="E18" s="61"/>
      <c r="F18" s="61"/>
      <c r="G18" s="94"/>
      <c r="H18" s="83"/>
      <c r="I18" s="83"/>
      <c r="J18" s="83"/>
      <c r="K18" s="83"/>
    </row>
    <row r="19" spans="1:11" s="41" customFormat="1" ht="30" customHeight="1" x14ac:dyDescent="0.2">
      <c r="A19" s="61"/>
      <c r="B19" s="65" t="str">
        <f>""&amp;Summary!H3&amp;" - general government [% of GDP]"</f>
        <v>Summer medium-term forecast (MTF-2024Q2) - general government [% of GDP]</v>
      </c>
      <c r="C19" s="66"/>
      <c r="D19" s="66"/>
      <c r="E19" s="66"/>
      <c r="F19" s="66"/>
      <c r="G19" s="66"/>
      <c r="H19" s="66"/>
      <c r="I19" s="66"/>
      <c r="J19" s="66"/>
      <c r="K19" s="67"/>
    </row>
    <row r="20" spans="1:11" s="41" customFormat="1" ht="30" customHeight="1" x14ac:dyDescent="0.2">
      <c r="A20" s="61"/>
      <c r="B20" s="6" t="s">
        <v>100</v>
      </c>
      <c r="C20" s="7"/>
      <c r="D20" s="7"/>
      <c r="E20" s="7"/>
      <c r="F20" s="68"/>
      <c r="G20" s="69" t="s">
        <v>19</v>
      </c>
      <c r="H20" s="70">
        <f>H3</f>
        <v>2023</v>
      </c>
      <c r="I20" s="71">
        <f>I3</f>
        <v>2024</v>
      </c>
      <c r="J20" s="71">
        <f>J3</f>
        <v>2025</v>
      </c>
      <c r="K20" s="72">
        <f>K3</f>
        <v>2026</v>
      </c>
    </row>
    <row r="21" spans="1:11" ht="3.75" customHeight="1" x14ac:dyDescent="0.2">
      <c r="B21" s="95"/>
      <c r="C21" s="96"/>
      <c r="D21" s="96"/>
      <c r="E21" s="96"/>
      <c r="F21" s="97"/>
      <c r="G21" s="74"/>
      <c r="H21" s="75"/>
      <c r="I21" s="76"/>
      <c r="J21" s="202"/>
      <c r="K21" s="77"/>
    </row>
    <row r="22" spans="1:11" ht="15" customHeight="1" x14ac:dyDescent="0.2">
      <c r="B22" s="8" t="s">
        <v>182</v>
      </c>
      <c r="C22" s="249"/>
      <c r="D22" s="249"/>
      <c r="E22" s="249"/>
      <c r="F22" s="73"/>
      <c r="G22" s="42"/>
      <c r="H22" s="82"/>
      <c r="I22" s="83"/>
      <c r="J22" s="83"/>
      <c r="K22" s="84"/>
    </row>
    <row r="23" spans="1:11" ht="15" customHeight="1" x14ac:dyDescent="0.2">
      <c r="B23" s="3"/>
      <c r="C23" s="248" t="s">
        <v>183</v>
      </c>
      <c r="D23" s="252"/>
      <c r="E23" s="252"/>
      <c r="F23" s="81"/>
      <c r="G23" s="42" t="s">
        <v>56</v>
      </c>
      <c r="H23" s="98">
        <f>+H6/H$41*100</f>
        <v>-4.8934746579132362</v>
      </c>
      <c r="I23" s="99">
        <f t="shared" ref="I23:K27" si="0">+I6/I$41*100</f>
        <v>-5.7728243497696754</v>
      </c>
      <c r="J23" s="99">
        <f t="shared" ref="J23" si="1">+J6/J$41*100</f>
        <v>-4.9571858713803545</v>
      </c>
      <c r="K23" s="100">
        <f t="shared" si="0"/>
        <v>-4.4806452405218877</v>
      </c>
    </row>
    <row r="24" spans="1:11" ht="15" customHeight="1" x14ac:dyDescent="0.2">
      <c r="B24" s="3"/>
      <c r="C24" s="248" t="s">
        <v>184</v>
      </c>
      <c r="D24" s="252"/>
      <c r="E24" s="252"/>
      <c r="F24" s="81"/>
      <c r="G24" s="42" t="s">
        <v>56</v>
      </c>
      <c r="H24" s="98">
        <f>+H7/H$41*100</f>
        <v>-3.7366489379220913</v>
      </c>
      <c r="I24" s="99">
        <f t="shared" si="0"/>
        <v>-4.5431426477200709</v>
      </c>
      <c r="J24" s="99">
        <f t="shared" ref="J24" si="2">+J7/J$41*100</f>
        <v>-3.6522700028147455</v>
      </c>
      <c r="K24" s="100">
        <f t="shared" si="0"/>
        <v>-3.1455877691984893</v>
      </c>
    </row>
    <row r="25" spans="1:11" ht="15" customHeight="1" x14ac:dyDescent="0.2">
      <c r="B25" s="3"/>
      <c r="C25" s="52" t="s">
        <v>55</v>
      </c>
      <c r="D25" s="174"/>
      <c r="F25" s="86"/>
      <c r="G25" s="42" t="s">
        <v>56</v>
      </c>
      <c r="H25" s="98">
        <f t="shared" ref="H25" si="3">+H8/H$41*100</f>
        <v>43.027136545504057</v>
      </c>
      <c r="I25" s="99">
        <f t="shared" si="0"/>
        <v>40.166031723218865</v>
      </c>
      <c r="J25" s="99">
        <f t="shared" ref="J25" si="4">+J8/J$41*100</f>
        <v>39.796208435359418</v>
      </c>
      <c r="K25" s="100">
        <f t="shared" si="0"/>
        <v>39.710266625595921</v>
      </c>
    </row>
    <row r="26" spans="1:11" ht="15" customHeight="1" x14ac:dyDescent="0.2">
      <c r="B26" s="3"/>
      <c r="D26" s="52" t="s">
        <v>185</v>
      </c>
      <c r="F26" s="86"/>
      <c r="G26" s="42" t="s">
        <v>56</v>
      </c>
      <c r="H26" s="98">
        <f>+H9/H$41*100</f>
        <v>41.364470208499029</v>
      </c>
      <c r="I26" s="99">
        <f t="shared" si="0"/>
        <v>39.242660654657229</v>
      </c>
      <c r="J26" s="99">
        <f t="shared" ref="J26" si="5">+J9/J$41*100</f>
        <v>38.704470901123486</v>
      </c>
      <c r="K26" s="100">
        <f t="shared" si="0"/>
        <v>38.479279553698959</v>
      </c>
    </row>
    <row r="27" spans="1:11" ht="15" customHeight="1" x14ac:dyDescent="0.2">
      <c r="B27" s="3"/>
      <c r="D27" s="52" t="s">
        <v>186</v>
      </c>
      <c r="F27" s="86"/>
      <c r="G27" s="42" t="s">
        <v>56</v>
      </c>
      <c r="H27" s="98">
        <f>+H10/H$41*100</f>
        <v>1.6626663370050323</v>
      </c>
      <c r="I27" s="99">
        <f t="shared" si="0"/>
        <v>0.92337106856163231</v>
      </c>
      <c r="J27" s="99">
        <f t="shared" ref="J27" si="6">+J10/J$41*100</f>
        <v>1.0917375342359341</v>
      </c>
      <c r="K27" s="100">
        <f t="shared" si="0"/>
        <v>1.2309870718969642</v>
      </c>
    </row>
    <row r="28" spans="1:11" ht="3.75" customHeight="1" x14ac:dyDescent="0.2">
      <c r="B28" s="3"/>
      <c r="D28" s="174"/>
      <c r="F28" s="86"/>
      <c r="G28" s="42"/>
      <c r="H28" s="98"/>
      <c r="I28" s="99"/>
      <c r="J28" s="99"/>
      <c r="K28" s="100"/>
    </row>
    <row r="29" spans="1:11" ht="15" customHeight="1" x14ac:dyDescent="0.2">
      <c r="B29" s="3"/>
      <c r="C29" s="52" t="s">
        <v>57</v>
      </c>
      <c r="D29" s="174"/>
      <c r="F29" s="86"/>
      <c r="G29" s="42" t="s">
        <v>56</v>
      </c>
      <c r="H29" s="98">
        <f t="shared" ref="H29:H32" si="7">+H12/H$41*100</f>
        <v>47.920611203417295</v>
      </c>
      <c r="I29" s="99">
        <f t="shared" ref="I29:K32" si="8">+I12/I$41*100</f>
        <v>45.938856072988536</v>
      </c>
      <c r="J29" s="99">
        <f t="shared" ref="J29" si="9">+J12/J$41*100</f>
        <v>44.753394306739771</v>
      </c>
      <c r="K29" s="100">
        <f t="shared" si="8"/>
        <v>44.190911866117808</v>
      </c>
    </row>
    <row r="30" spans="1:11" ht="15" customHeight="1" x14ac:dyDescent="0.2">
      <c r="B30" s="3"/>
      <c r="C30" s="52" t="s">
        <v>187</v>
      </c>
      <c r="D30" s="174"/>
      <c r="F30" s="86"/>
      <c r="G30" s="42" t="s">
        <v>56</v>
      </c>
      <c r="H30" s="98">
        <f t="shared" si="7"/>
        <v>46.763785483426147</v>
      </c>
      <c r="I30" s="99">
        <f t="shared" si="8"/>
        <v>44.709174370938939</v>
      </c>
      <c r="J30" s="99">
        <f t="shared" ref="J30" si="10">+J13/J$41*100</f>
        <v>43.448478438174163</v>
      </c>
      <c r="K30" s="100">
        <f t="shared" si="8"/>
        <v>42.855854394794413</v>
      </c>
    </row>
    <row r="31" spans="1:11" ht="15" customHeight="1" x14ac:dyDescent="0.2">
      <c r="B31" s="3"/>
      <c r="D31" s="52" t="s">
        <v>188</v>
      </c>
      <c r="F31" s="86"/>
      <c r="G31" s="42" t="s">
        <v>56</v>
      </c>
      <c r="H31" s="98">
        <f t="shared" si="7"/>
        <v>42.872954727559069</v>
      </c>
      <c r="I31" s="99">
        <f t="shared" si="8"/>
        <v>41.578526455068321</v>
      </c>
      <c r="J31" s="99">
        <f t="shared" ref="J31" si="11">+J14/J$41*100</f>
        <v>40.198814095199189</v>
      </c>
      <c r="K31" s="100">
        <f t="shared" si="8"/>
        <v>39.911783251139539</v>
      </c>
    </row>
    <row r="32" spans="1:11" ht="15" customHeight="1" x14ac:dyDescent="0.2">
      <c r="B32" s="3"/>
      <c r="D32" s="52" t="s">
        <v>189</v>
      </c>
      <c r="F32" s="86"/>
      <c r="G32" s="42" t="s">
        <v>56</v>
      </c>
      <c r="H32" s="98">
        <f t="shared" si="7"/>
        <v>5.0476564758582176</v>
      </c>
      <c r="I32" s="99">
        <f t="shared" si="8"/>
        <v>4.3603296179202182</v>
      </c>
      <c r="J32" s="99">
        <f t="shared" ref="J32" si="12">+J15/J$41*100</f>
        <v>4.5545802115405882</v>
      </c>
      <c r="K32" s="100">
        <f t="shared" si="8"/>
        <v>4.2791286149782719</v>
      </c>
    </row>
    <row r="33" spans="1:18" ht="3.75" customHeight="1" x14ac:dyDescent="0.2">
      <c r="A33" s="4"/>
      <c r="B33" s="3"/>
      <c r="F33" s="86"/>
      <c r="G33" s="42"/>
      <c r="H33" s="98"/>
      <c r="I33" s="99"/>
      <c r="J33" s="99"/>
      <c r="K33" s="100"/>
    </row>
    <row r="34" spans="1:18" ht="15" customHeight="1" x14ac:dyDescent="0.2">
      <c r="A34" s="4"/>
      <c r="B34" s="8" t="s">
        <v>190</v>
      </c>
      <c r="C34" s="249"/>
      <c r="D34" s="249"/>
      <c r="E34" s="249"/>
      <c r="F34" s="73"/>
      <c r="G34" s="42"/>
      <c r="H34" s="98"/>
      <c r="I34" s="99"/>
      <c r="J34" s="99"/>
      <c r="K34" s="100"/>
    </row>
    <row r="35" spans="1:18" ht="15" customHeight="1" x14ac:dyDescent="0.2">
      <c r="A35" s="4"/>
      <c r="B35" s="3"/>
      <c r="C35" s="52" t="s">
        <v>59</v>
      </c>
      <c r="D35" s="252"/>
      <c r="E35" s="252"/>
      <c r="F35" s="81"/>
      <c r="G35" s="25" t="s">
        <v>60</v>
      </c>
      <c r="H35" s="101">
        <v>8.8071939231384455E-2</v>
      </c>
      <c r="I35" s="102">
        <v>-1.9315950388846481E-2</v>
      </c>
      <c r="J35" s="102">
        <v>0.11256920811315929</v>
      </c>
      <c r="K35" s="103">
        <v>0.13326918917275687</v>
      </c>
      <c r="L35" s="104"/>
      <c r="M35" s="104"/>
      <c r="O35" s="104"/>
      <c r="P35" s="104"/>
      <c r="Q35" s="104"/>
      <c r="R35" s="104"/>
    </row>
    <row r="36" spans="1:18" ht="15" customHeight="1" x14ac:dyDescent="0.2">
      <c r="A36" s="4"/>
      <c r="B36" s="3"/>
      <c r="C36" s="52" t="s">
        <v>61</v>
      </c>
      <c r="D36" s="252"/>
      <c r="E36" s="252"/>
      <c r="F36" s="81"/>
      <c r="G36" s="25" t="s">
        <v>60</v>
      </c>
      <c r="H36" s="101">
        <v>-5.0869916364827406</v>
      </c>
      <c r="I36" s="102">
        <v>-5.8073375508937461</v>
      </c>
      <c r="J36" s="102">
        <v>-5.1188511650723072</v>
      </c>
      <c r="K36" s="103">
        <v>-4.627579780780434</v>
      </c>
      <c r="L36" s="104"/>
      <c r="M36" s="104"/>
      <c r="O36" s="104"/>
      <c r="P36" s="104"/>
      <c r="Q36" s="104"/>
      <c r="R36" s="104"/>
    </row>
    <row r="37" spans="1:18" ht="15" customHeight="1" x14ac:dyDescent="0.2">
      <c r="A37" s="4"/>
      <c r="B37" s="3"/>
      <c r="C37" s="52" t="s">
        <v>62</v>
      </c>
      <c r="D37" s="252"/>
      <c r="E37" s="252"/>
      <c r="F37" s="81"/>
      <c r="G37" s="25" t="s">
        <v>60</v>
      </c>
      <c r="H37" s="101">
        <v>-3.8236245847785137</v>
      </c>
      <c r="I37" s="102">
        <v>-4.5247912199024007</v>
      </c>
      <c r="J37" s="102">
        <v>-3.7597843593068996</v>
      </c>
      <c r="K37" s="103">
        <v>-3.2737039006647377</v>
      </c>
      <c r="L37" s="104"/>
      <c r="M37" s="104"/>
      <c r="O37" s="104"/>
      <c r="P37" s="104"/>
      <c r="Q37" s="104"/>
      <c r="R37" s="104"/>
    </row>
    <row r="38" spans="1:18" ht="15" customHeight="1" x14ac:dyDescent="0.25">
      <c r="A38" s="4"/>
      <c r="B38" s="3"/>
      <c r="C38" s="52" t="s">
        <v>191</v>
      </c>
      <c r="D38" s="252"/>
      <c r="E38" s="252"/>
      <c r="F38" s="81"/>
      <c r="G38" s="25" t="s">
        <v>64</v>
      </c>
      <c r="H38" s="101">
        <v>-2.7973117555286766</v>
      </c>
      <c r="I38" s="102">
        <v>-0.70116663512388699</v>
      </c>
      <c r="J38" s="102">
        <v>0.76500686059550116</v>
      </c>
      <c r="K38" s="103">
        <v>0.48608045864216187</v>
      </c>
      <c r="L38" s="104"/>
      <c r="M38" s="104"/>
      <c r="O38" s="104"/>
      <c r="P38" s="104"/>
      <c r="Q38" s="104"/>
      <c r="R38" s="104"/>
    </row>
    <row r="39" spans="1:18" ht="14.85" customHeight="1" x14ac:dyDescent="0.2">
      <c r="A39" s="4"/>
      <c r="B39" s="3"/>
      <c r="F39" s="86"/>
      <c r="G39" s="42"/>
      <c r="H39" s="98"/>
      <c r="I39" s="99"/>
      <c r="J39" s="99"/>
      <c r="K39" s="100"/>
    </row>
    <row r="40" spans="1:18" ht="15" customHeight="1" x14ac:dyDescent="0.2">
      <c r="A40" s="4"/>
      <c r="B40" s="105" t="s">
        <v>65</v>
      </c>
      <c r="F40" s="86"/>
      <c r="G40" s="42" t="s">
        <v>56</v>
      </c>
      <c r="H40" s="106">
        <f>+H17/H$41*100</f>
        <v>56.044649093769081</v>
      </c>
      <c r="I40" s="107">
        <f>+I17/I$41*100</f>
        <v>57.551381281078896</v>
      </c>
      <c r="J40" s="107">
        <f t="shared" ref="J40:K40" si="13">+J17/J$41*100</f>
        <v>58.80197144134619</v>
      </c>
      <c r="K40" s="108">
        <f t="shared" si="13"/>
        <v>60.353051232298412</v>
      </c>
    </row>
    <row r="41" spans="1:18" ht="15" customHeight="1" thickBot="1" x14ac:dyDescent="0.25">
      <c r="B41" s="57"/>
      <c r="C41" s="109" t="s">
        <v>179</v>
      </c>
      <c r="D41" s="88"/>
      <c r="E41" s="88"/>
      <c r="F41" s="89"/>
      <c r="G41" s="90" t="s">
        <v>180</v>
      </c>
      <c r="H41" s="91">
        <v>122812.79500000004</v>
      </c>
      <c r="I41" s="92">
        <v>131898.79090506805</v>
      </c>
      <c r="J41" s="92">
        <v>139522.32482983251</v>
      </c>
      <c r="K41" s="93">
        <v>146355.5518951733</v>
      </c>
    </row>
    <row r="42" spans="1:18" ht="15" customHeight="1" x14ac:dyDescent="0.2">
      <c r="B42" s="52" t="s">
        <v>111</v>
      </c>
      <c r="I42" s="11"/>
      <c r="J42" s="11"/>
    </row>
    <row r="43" spans="1:18" ht="15" customHeight="1" x14ac:dyDescent="0.2">
      <c r="B43" s="52" t="s">
        <v>192</v>
      </c>
      <c r="I43" s="11"/>
      <c r="J43" s="11"/>
    </row>
    <row r="44" spans="1:18" ht="15" customHeight="1" x14ac:dyDescent="0.2">
      <c r="B44" s="52" t="s">
        <v>193</v>
      </c>
      <c r="H44" s="110"/>
      <c r="I44" s="11"/>
      <c r="J44" s="11"/>
    </row>
    <row r="45" spans="1:18" ht="15" customHeight="1" x14ac:dyDescent="0.25">
      <c r="B45" s="247"/>
      <c r="C45" s="247"/>
      <c r="D45" s="247"/>
      <c r="E45" s="247"/>
      <c r="F45" s="247"/>
      <c r="G45" s="247"/>
      <c r="H45" s="247"/>
      <c r="I45" s="253"/>
      <c r="J45" s="253"/>
    </row>
    <row r="46" spans="1:18" ht="15" customHeight="1" x14ac:dyDescent="0.2"/>
    <row r="47" spans="1:18" ht="15" customHeight="1" x14ac:dyDescent="0.2"/>
    <row r="48" spans="1:1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90" zoomScaleNormal="90" workbookViewId="0">
      <selection activeCell="B26" sqref="B26"/>
    </sheetView>
  </sheetViews>
  <sheetFormatPr defaultColWidth="9.140625" defaultRowHeight="14.25" x14ac:dyDescent="0.2"/>
  <cols>
    <col min="1" max="2" width="3.140625" style="52" customWidth="1"/>
    <col min="3" max="3" width="36.42578125" style="52" customWidth="1"/>
    <col min="4" max="23" width="7.5703125" style="52" customWidth="1"/>
    <col min="24" max="16384" width="9.140625" style="52"/>
  </cols>
  <sheetData>
    <row r="1" spans="2:23" ht="22.5" customHeight="1" thickBot="1" x14ac:dyDescent="0.35">
      <c r="B1" s="51" t="s">
        <v>194</v>
      </c>
    </row>
    <row r="2" spans="2:23" ht="18" customHeight="1" x14ac:dyDescent="0.2">
      <c r="B2" s="318" t="s">
        <v>195</v>
      </c>
      <c r="C2" s="319"/>
      <c r="D2" s="316">
        <v>2023</v>
      </c>
      <c r="E2" s="316"/>
      <c r="F2" s="316"/>
      <c r="G2" s="316"/>
      <c r="H2" s="317"/>
      <c r="I2" s="316">
        <v>2024</v>
      </c>
      <c r="J2" s="316"/>
      <c r="K2" s="316"/>
      <c r="L2" s="316"/>
      <c r="M2" s="317"/>
      <c r="N2" s="316">
        <v>2025</v>
      </c>
      <c r="O2" s="316"/>
      <c r="P2" s="316"/>
      <c r="Q2" s="316"/>
      <c r="R2" s="317"/>
      <c r="S2" s="316">
        <v>2026</v>
      </c>
      <c r="T2" s="316"/>
      <c r="U2" s="316"/>
      <c r="V2" s="316"/>
      <c r="W2" s="317"/>
    </row>
    <row r="3" spans="2:23" ht="81.75" customHeight="1" thickBot="1" x14ac:dyDescent="0.25">
      <c r="B3" s="320"/>
      <c r="C3" s="321"/>
      <c r="D3" s="1" t="s">
        <v>7</v>
      </c>
      <c r="E3" s="2" t="s">
        <v>8</v>
      </c>
      <c r="F3" s="2" t="s">
        <v>209</v>
      </c>
      <c r="G3" s="53" t="s">
        <v>210</v>
      </c>
      <c r="H3" s="54" t="s">
        <v>9</v>
      </c>
      <c r="I3" s="1" t="s">
        <v>7</v>
      </c>
      <c r="J3" s="2" t="s">
        <v>8</v>
      </c>
      <c r="K3" s="2" t="s">
        <v>209</v>
      </c>
      <c r="L3" s="53" t="s">
        <v>210</v>
      </c>
      <c r="M3" s="54" t="s">
        <v>9</v>
      </c>
      <c r="N3" s="1" t="s">
        <v>7</v>
      </c>
      <c r="O3" s="2" t="s">
        <v>8</v>
      </c>
      <c r="P3" s="2" t="s">
        <v>209</v>
      </c>
      <c r="Q3" s="53" t="s">
        <v>210</v>
      </c>
      <c r="R3" s="54" t="s">
        <v>9</v>
      </c>
      <c r="S3" s="1" t="s">
        <v>7</v>
      </c>
      <c r="T3" s="2" t="s">
        <v>8</v>
      </c>
      <c r="U3" s="2" t="s">
        <v>209</v>
      </c>
      <c r="V3" s="53" t="s">
        <v>210</v>
      </c>
      <c r="W3" s="54" t="s">
        <v>9</v>
      </c>
    </row>
    <row r="4" spans="2:23" ht="15" customHeight="1" x14ac:dyDescent="0.2">
      <c r="B4" s="3" t="s">
        <v>196</v>
      </c>
      <c r="C4" s="4"/>
      <c r="D4" s="235">
        <v>1.5964549711513882</v>
      </c>
      <c r="E4" s="236">
        <v>1.1496766530017632</v>
      </c>
      <c r="F4" s="236">
        <v>1.6</v>
      </c>
      <c r="G4" s="237">
        <v>1.1499999999999999</v>
      </c>
      <c r="H4" s="238">
        <v>1.5964549700703934</v>
      </c>
      <c r="I4" s="235">
        <v>2.7894318313255013</v>
      </c>
      <c r="J4" s="236">
        <v>1.9592356125100574</v>
      </c>
      <c r="K4" s="236">
        <v>2.2000000000000002</v>
      </c>
      <c r="L4" s="237">
        <v>2.077</v>
      </c>
      <c r="M4" s="238">
        <v>2.1086846358017386</v>
      </c>
      <c r="N4" s="235">
        <v>3.1748199977969591</v>
      </c>
      <c r="O4" s="236">
        <v>3.0675846128280337</v>
      </c>
      <c r="P4" s="236">
        <v>2.9</v>
      </c>
      <c r="Q4" s="237">
        <v>2.6</v>
      </c>
      <c r="R4" s="238">
        <v>2.731266507045027</v>
      </c>
      <c r="S4" s="5">
        <v>2.1470183037112918</v>
      </c>
      <c r="T4" s="5">
        <v>2.2293335304470308</v>
      </c>
      <c r="U4" s="5" t="s">
        <v>13</v>
      </c>
      <c r="V4" s="5">
        <v>2.8</v>
      </c>
      <c r="W4" s="56" t="s">
        <v>13</v>
      </c>
    </row>
    <row r="5" spans="2:23" ht="15" customHeight="1" x14ac:dyDescent="0.2">
      <c r="B5" s="3"/>
      <c r="C5" s="4" t="s">
        <v>197</v>
      </c>
      <c r="D5" s="235">
        <v>-3.017161005066896</v>
      </c>
      <c r="E5" s="236">
        <v>-2.4608809334548676</v>
      </c>
      <c r="F5" s="236">
        <v>-3.2</v>
      </c>
      <c r="G5" s="237" t="s">
        <v>13</v>
      </c>
      <c r="H5" s="238">
        <v>-3.0171613903195449</v>
      </c>
      <c r="I5" s="235">
        <v>1.2802708058969046</v>
      </c>
      <c r="J5" s="236">
        <v>2.2552117245767</v>
      </c>
      <c r="K5" s="236">
        <v>0.8</v>
      </c>
      <c r="L5" s="237" t="s">
        <v>13</v>
      </c>
      <c r="M5" s="238">
        <v>0.38575758860115439</v>
      </c>
      <c r="N5" s="235">
        <v>2.1390354785530121</v>
      </c>
      <c r="O5" s="236">
        <v>2.2333536638067697</v>
      </c>
      <c r="P5" s="236">
        <v>1.8</v>
      </c>
      <c r="Q5" s="237" t="s">
        <v>13</v>
      </c>
      <c r="R5" s="238">
        <v>2.9019215792359887</v>
      </c>
      <c r="S5" s="5">
        <v>1.6783041712400006</v>
      </c>
      <c r="T5" s="5">
        <v>1.8905245035901741</v>
      </c>
      <c r="U5" s="5" t="s">
        <v>13</v>
      </c>
      <c r="V5" s="55" t="s">
        <v>13</v>
      </c>
      <c r="W5" s="56" t="s">
        <v>13</v>
      </c>
    </row>
    <row r="6" spans="2:23" x14ac:dyDescent="0.2">
      <c r="B6" s="3"/>
      <c r="C6" s="4" t="s">
        <v>198</v>
      </c>
      <c r="D6" s="235">
        <v>-0.64471847632734125</v>
      </c>
      <c r="E6" s="236">
        <v>-0.52780694149139329</v>
      </c>
      <c r="F6" s="236">
        <v>-0.6</v>
      </c>
      <c r="G6" s="237" t="s">
        <v>13</v>
      </c>
      <c r="H6" s="238">
        <v>-0.64471847632734391</v>
      </c>
      <c r="I6" s="235">
        <v>2.1678184242789484</v>
      </c>
      <c r="J6" s="236">
        <v>1.9299492696436271</v>
      </c>
      <c r="K6" s="236">
        <v>3.4</v>
      </c>
      <c r="L6" s="237" t="s">
        <v>13</v>
      </c>
      <c r="M6" s="238">
        <v>1.4989762915262883</v>
      </c>
      <c r="N6" s="235">
        <v>3.2870800511322784</v>
      </c>
      <c r="O6" s="236">
        <v>1.1897157234012523</v>
      </c>
      <c r="P6" s="236">
        <v>1</v>
      </c>
      <c r="Q6" s="237" t="s">
        <v>13</v>
      </c>
      <c r="R6" s="238">
        <v>0.98990443293300867</v>
      </c>
      <c r="S6" s="5">
        <v>2.2818661394207567</v>
      </c>
      <c r="T6" s="5">
        <v>0.80145489110614587</v>
      </c>
      <c r="U6" s="5" t="s">
        <v>13</v>
      </c>
      <c r="V6" s="55" t="s">
        <v>13</v>
      </c>
      <c r="W6" s="56" t="s">
        <v>13</v>
      </c>
    </row>
    <row r="7" spans="2:23" x14ac:dyDescent="0.2">
      <c r="B7" s="3"/>
      <c r="C7" s="4" t="s">
        <v>199</v>
      </c>
      <c r="D7" s="235">
        <v>10.592785952090594</v>
      </c>
      <c r="E7" s="236">
        <v>9.5668666328073915</v>
      </c>
      <c r="F7" s="236">
        <v>10.6</v>
      </c>
      <c r="G7" s="237" t="s">
        <v>13</v>
      </c>
      <c r="H7" s="238">
        <v>10.592780118867328</v>
      </c>
      <c r="I7" s="235">
        <v>-0.3853885881102741</v>
      </c>
      <c r="J7" s="236">
        <v>-1.5673558462867776</v>
      </c>
      <c r="K7" s="236">
        <v>1.1000000000000001</v>
      </c>
      <c r="L7" s="237" t="s">
        <v>13</v>
      </c>
      <c r="M7" s="238">
        <v>5.1594816790268672</v>
      </c>
      <c r="N7" s="235">
        <v>6.3591701674454981</v>
      </c>
      <c r="O7" s="236">
        <v>10.761802023911549</v>
      </c>
      <c r="P7" s="236">
        <v>7</v>
      </c>
      <c r="Q7" s="237" t="s">
        <v>13</v>
      </c>
      <c r="R7" s="238">
        <v>3.4072980239207906</v>
      </c>
      <c r="S7" s="5">
        <v>1.0487993753011722</v>
      </c>
      <c r="T7" s="5">
        <v>-1.411469036121149</v>
      </c>
      <c r="U7" s="5" t="s">
        <v>13</v>
      </c>
      <c r="V7" s="55" t="s">
        <v>13</v>
      </c>
      <c r="W7" s="56" t="s">
        <v>13</v>
      </c>
    </row>
    <row r="8" spans="2:23" x14ac:dyDescent="0.2">
      <c r="B8" s="3"/>
      <c r="C8" s="4" t="s">
        <v>200</v>
      </c>
      <c r="D8" s="235">
        <v>-0.9557835935896577</v>
      </c>
      <c r="E8" s="236">
        <v>-1.3303250766391495</v>
      </c>
      <c r="F8" s="236">
        <v>-1.4</v>
      </c>
      <c r="G8" s="237">
        <v>-0.90700000000000003</v>
      </c>
      <c r="H8" s="238">
        <v>-0.95578410664065583</v>
      </c>
      <c r="I8" s="235">
        <v>3.6204100674764419</v>
      </c>
      <c r="J8" s="236">
        <v>2.7727504149922089</v>
      </c>
      <c r="K8" s="236">
        <v>4.3</v>
      </c>
      <c r="L8" s="237">
        <v>3.7450000000000001</v>
      </c>
      <c r="M8" s="238">
        <v>2.2836139443565884</v>
      </c>
      <c r="N8" s="235">
        <v>4.5606500957007086</v>
      </c>
      <c r="O8" s="236">
        <v>3.1194367862004579</v>
      </c>
      <c r="P8" s="236">
        <v>4</v>
      </c>
      <c r="Q8" s="237">
        <v>3.569</v>
      </c>
      <c r="R8" s="238">
        <v>3.0610665538402193</v>
      </c>
      <c r="S8" s="5">
        <v>3.5400388661784348</v>
      </c>
      <c r="T8" s="5">
        <v>4.4577857628242734</v>
      </c>
      <c r="U8" s="5" t="s">
        <v>13</v>
      </c>
      <c r="V8" s="5">
        <v>3.43</v>
      </c>
      <c r="W8" s="56" t="s">
        <v>13</v>
      </c>
    </row>
    <row r="9" spans="2:23" x14ac:dyDescent="0.2">
      <c r="B9" s="3"/>
      <c r="C9" s="4" t="s">
        <v>201</v>
      </c>
      <c r="D9" s="235">
        <v>-6.8984796460729711</v>
      </c>
      <c r="E9" s="236">
        <v>-7.4103566453856073</v>
      </c>
      <c r="F9" s="236">
        <v>-7.6</v>
      </c>
      <c r="G9" s="237">
        <v>-6.7530000000000001</v>
      </c>
      <c r="H9" s="238">
        <v>-6.8984798285308901</v>
      </c>
      <c r="I9" s="235">
        <v>4.2150854326323213</v>
      </c>
      <c r="J9" s="236">
        <v>6.3456605153852319</v>
      </c>
      <c r="K9" s="236">
        <v>5.3</v>
      </c>
      <c r="L9" s="237">
        <v>6.923</v>
      </c>
      <c r="M9" s="238">
        <v>4.6830247652628776</v>
      </c>
      <c r="N9" s="235">
        <v>4.7848238673023076</v>
      </c>
      <c r="O9" s="236">
        <v>4.7454230170216771</v>
      </c>
      <c r="P9" s="236">
        <v>4</v>
      </c>
      <c r="Q9" s="237">
        <v>3.246</v>
      </c>
      <c r="R9" s="238">
        <v>2.9248973439534476</v>
      </c>
      <c r="S9" s="5">
        <v>3.1170225082397138</v>
      </c>
      <c r="T9" s="5">
        <v>3.1321680625864268</v>
      </c>
      <c r="U9" s="5" t="s">
        <v>13</v>
      </c>
      <c r="V9" s="5">
        <v>3.18</v>
      </c>
      <c r="W9" s="56" t="s">
        <v>13</v>
      </c>
    </row>
    <row r="10" spans="2:23" ht="3.75" customHeight="1" x14ac:dyDescent="0.2">
      <c r="B10" s="3"/>
      <c r="C10" s="4"/>
      <c r="D10" s="235"/>
      <c r="E10" s="236"/>
      <c r="F10" s="236"/>
      <c r="G10" s="237"/>
      <c r="H10" s="238"/>
      <c r="I10" s="235"/>
      <c r="J10" s="236"/>
      <c r="K10" s="236"/>
      <c r="L10" s="237"/>
      <c r="M10" s="238"/>
      <c r="N10" s="235"/>
      <c r="O10" s="236"/>
      <c r="P10" s="236"/>
      <c r="Q10" s="237"/>
      <c r="R10" s="238"/>
      <c r="S10" s="5"/>
      <c r="T10" s="5"/>
      <c r="U10" s="5"/>
      <c r="V10" s="5"/>
      <c r="W10" s="56"/>
    </row>
    <row r="11" spans="2:23" ht="16.5" x14ac:dyDescent="0.2">
      <c r="B11" s="3" t="s">
        <v>202</v>
      </c>
      <c r="C11" s="4"/>
      <c r="D11" s="235">
        <v>10.983606557377044</v>
      </c>
      <c r="E11" s="236">
        <v>10.985964538485327</v>
      </c>
      <c r="F11" s="236">
        <v>11</v>
      </c>
      <c r="G11" s="237">
        <v>10.962</v>
      </c>
      <c r="H11" s="238">
        <v>10.983606562474124</v>
      </c>
      <c r="I11" s="235">
        <v>2.7534146827424593</v>
      </c>
      <c r="J11" s="236">
        <v>3.2295068853954279</v>
      </c>
      <c r="K11" s="236">
        <v>3.1</v>
      </c>
      <c r="L11" s="237">
        <v>3.6440000000000001</v>
      </c>
      <c r="M11" s="238">
        <v>2.9283395126889156</v>
      </c>
      <c r="N11" s="235">
        <v>3.5460239696930813</v>
      </c>
      <c r="O11" s="236">
        <v>4.4066826092004519</v>
      </c>
      <c r="P11" s="236">
        <v>3.6</v>
      </c>
      <c r="Q11" s="237">
        <v>3.9009999999999998</v>
      </c>
      <c r="R11" s="238">
        <v>3.2738130351980921</v>
      </c>
      <c r="S11" s="5">
        <v>3.4293171106586584</v>
      </c>
      <c r="T11" s="5">
        <v>2.4335588824360377</v>
      </c>
      <c r="U11" s="5" t="s">
        <v>13</v>
      </c>
      <c r="V11" s="5">
        <v>2.508</v>
      </c>
      <c r="W11" s="56" t="s">
        <v>13</v>
      </c>
    </row>
    <row r="12" spans="2:23" ht="3.75" customHeight="1" x14ac:dyDescent="0.2">
      <c r="B12" s="3"/>
      <c r="C12" s="4"/>
      <c r="D12" s="235"/>
      <c r="E12" s="236"/>
      <c r="F12" s="236"/>
      <c r="G12" s="237"/>
      <c r="H12" s="238"/>
      <c r="I12" s="235"/>
      <c r="J12" s="236"/>
      <c r="K12" s="236"/>
      <c r="L12" s="237"/>
      <c r="M12" s="238"/>
      <c r="N12" s="235"/>
      <c r="O12" s="236"/>
      <c r="P12" s="236"/>
      <c r="Q12" s="237"/>
      <c r="R12" s="238"/>
      <c r="S12" s="5"/>
      <c r="T12" s="5"/>
      <c r="U12" s="5"/>
      <c r="V12" s="55"/>
      <c r="W12" s="56"/>
    </row>
    <row r="13" spans="2:23" x14ac:dyDescent="0.2">
      <c r="B13" s="3" t="s">
        <v>203</v>
      </c>
      <c r="C13" s="4"/>
      <c r="D13" s="235">
        <v>0.27854028575819711</v>
      </c>
      <c r="E13" s="236">
        <v>0.27854028575819978</v>
      </c>
      <c r="F13" s="236">
        <v>0.3</v>
      </c>
      <c r="G13" s="237" t="s">
        <v>13</v>
      </c>
      <c r="H13" s="238" t="s">
        <v>13</v>
      </c>
      <c r="I13" s="235">
        <v>-3.8524948641480705E-3</v>
      </c>
      <c r="J13" s="236">
        <v>0.15913084186538473</v>
      </c>
      <c r="K13" s="236">
        <v>0.2</v>
      </c>
      <c r="L13" s="237" t="s">
        <v>13</v>
      </c>
      <c r="M13" s="238" t="s">
        <v>13</v>
      </c>
      <c r="N13" s="235">
        <v>0.61555949999426218</v>
      </c>
      <c r="O13" s="236">
        <v>0.70805494608694453</v>
      </c>
      <c r="P13" s="236">
        <v>0.1</v>
      </c>
      <c r="Q13" s="237" t="s">
        <v>13</v>
      </c>
      <c r="R13" s="238" t="s">
        <v>13</v>
      </c>
      <c r="S13" s="5">
        <v>0.17571597755039647</v>
      </c>
      <c r="T13" s="5">
        <v>0.53064066381913744</v>
      </c>
      <c r="U13" s="5" t="s">
        <v>13</v>
      </c>
      <c r="V13" s="55" t="s">
        <v>13</v>
      </c>
      <c r="W13" s="56" t="s">
        <v>13</v>
      </c>
    </row>
    <row r="14" spans="2:23" x14ac:dyDescent="0.2">
      <c r="B14" s="3" t="s">
        <v>204</v>
      </c>
      <c r="C14" s="4"/>
      <c r="D14" s="235">
        <v>5.8408516463158193</v>
      </c>
      <c r="E14" s="236">
        <v>5.8407987633573457</v>
      </c>
      <c r="F14" s="236">
        <v>5.8</v>
      </c>
      <c r="G14" s="237">
        <v>5.8419999999999996</v>
      </c>
      <c r="H14" s="238">
        <v>5.8400151535121303</v>
      </c>
      <c r="I14" s="235">
        <v>5.4973951527115403</v>
      </c>
      <c r="J14" s="236">
        <v>5.5314170368251752</v>
      </c>
      <c r="K14" s="236">
        <v>5.4</v>
      </c>
      <c r="L14" s="237">
        <v>5.9</v>
      </c>
      <c r="M14" s="238">
        <v>5.9193188176919103</v>
      </c>
      <c r="N14" s="235">
        <v>5.2331097574161678</v>
      </c>
      <c r="O14" s="236">
        <v>5.2388811419198751</v>
      </c>
      <c r="P14" s="236">
        <v>5.2</v>
      </c>
      <c r="Q14" s="237">
        <v>5.9</v>
      </c>
      <c r="R14" s="238">
        <v>5.83699183581653</v>
      </c>
      <c r="S14" s="5">
        <v>5.2051486796544051</v>
      </c>
      <c r="T14" s="5">
        <v>5.0618558289974684</v>
      </c>
      <c r="U14" s="5" t="s">
        <v>13</v>
      </c>
      <c r="V14" s="55">
        <v>5.9</v>
      </c>
      <c r="W14" s="56" t="s">
        <v>13</v>
      </c>
    </row>
    <row r="15" spans="2:23" x14ac:dyDescent="0.2">
      <c r="B15" s="3" t="s">
        <v>205</v>
      </c>
      <c r="C15" s="4"/>
      <c r="D15" s="235">
        <v>9.6032202415391197</v>
      </c>
      <c r="E15" s="236">
        <v>9.6625766871165641</v>
      </c>
      <c r="F15" s="236" t="s">
        <v>13</v>
      </c>
      <c r="G15" s="237" t="s">
        <v>13</v>
      </c>
      <c r="H15" s="238" t="s">
        <v>13</v>
      </c>
      <c r="I15" s="235">
        <v>6.6583072249932087</v>
      </c>
      <c r="J15" s="236">
        <v>6.2937062937062915</v>
      </c>
      <c r="K15" s="236" t="s">
        <v>13</v>
      </c>
      <c r="L15" s="237" t="s">
        <v>13</v>
      </c>
      <c r="M15" s="238" t="s">
        <v>13</v>
      </c>
      <c r="N15" s="235">
        <v>5.0675269061137556</v>
      </c>
      <c r="O15" s="236">
        <v>5.5263157894736903</v>
      </c>
      <c r="P15" s="236" t="s">
        <v>13</v>
      </c>
      <c r="Q15" s="237" t="s">
        <v>13</v>
      </c>
      <c r="R15" s="238" t="s">
        <v>13</v>
      </c>
      <c r="S15" s="5">
        <v>4.8720836793796991</v>
      </c>
      <c r="T15" s="5">
        <v>4.3640897755610863</v>
      </c>
      <c r="U15" s="5" t="s">
        <v>13</v>
      </c>
      <c r="V15" s="55" t="s">
        <v>13</v>
      </c>
      <c r="W15" s="56" t="s">
        <v>13</v>
      </c>
    </row>
    <row r="16" spans="2:23" x14ac:dyDescent="0.2">
      <c r="B16" s="3" t="s">
        <v>143</v>
      </c>
      <c r="C16" s="4"/>
      <c r="D16" s="235">
        <v>10.374604936354288</v>
      </c>
      <c r="E16" s="236">
        <v>9.0911550803441479</v>
      </c>
      <c r="F16" s="236">
        <v>10.4</v>
      </c>
      <c r="G16" s="237" t="s">
        <v>13</v>
      </c>
      <c r="H16" s="238">
        <v>10.374604936128629</v>
      </c>
      <c r="I16" s="235">
        <v>7.6085245474571934</v>
      </c>
      <c r="J16" s="236">
        <v>5.7663459744665468</v>
      </c>
      <c r="K16" s="236">
        <v>7.8</v>
      </c>
      <c r="L16" s="237" t="s">
        <v>13</v>
      </c>
      <c r="M16" s="238">
        <v>6.9930967124297361</v>
      </c>
      <c r="N16" s="235">
        <v>5.164546367384844</v>
      </c>
      <c r="O16" s="236">
        <v>5.8648033217434392</v>
      </c>
      <c r="P16" s="236">
        <v>6.4</v>
      </c>
      <c r="Q16" s="237" t="s">
        <v>13</v>
      </c>
      <c r="R16" s="238">
        <v>4.7813469169970313</v>
      </c>
      <c r="S16" s="5">
        <v>4.953547650133828</v>
      </c>
      <c r="T16" s="5">
        <v>4.6916264940315866</v>
      </c>
      <c r="U16" s="5" t="s">
        <v>13</v>
      </c>
      <c r="V16" s="55" t="s">
        <v>13</v>
      </c>
      <c r="W16" s="56" t="s">
        <v>13</v>
      </c>
    </row>
    <row r="17" spans="1:23" ht="3.75" customHeight="1" x14ac:dyDescent="0.2">
      <c r="B17" s="3"/>
      <c r="C17" s="4"/>
      <c r="D17" s="235"/>
      <c r="E17" s="236"/>
      <c r="F17" s="236"/>
      <c r="G17" s="237"/>
      <c r="H17" s="238"/>
      <c r="I17" s="235"/>
      <c r="J17" s="236"/>
      <c r="K17" s="236"/>
      <c r="L17" s="237"/>
      <c r="M17" s="238"/>
      <c r="N17" s="235"/>
      <c r="O17" s="236"/>
      <c r="P17" s="236"/>
      <c r="Q17" s="237"/>
      <c r="R17" s="238"/>
      <c r="S17" s="197"/>
      <c r="T17" s="5"/>
      <c r="U17" s="5"/>
      <c r="V17" s="55"/>
      <c r="W17" s="56"/>
    </row>
    <row r="18" spans="1:23" x14ac:dyDescent="0.2">
      <c r="B18" s="3" t="s">
        <v>206</v>
      </c>
      <c r="C18" s="4"/>
      <c r="D18" s="235">
        <v>-4.893474657913238</v>
      </c>
      <c r="E18" s="236">
        <v>-4.893474657913238</v>
      </c>
      <c r="F18" s="236">
        <v>-4.8934720159462213</v>
      </c>
      <c r="G18" s="237">
        <v>-6.4370000000000003</v>
      </c>
      <c r="H18" s="238">
        <v>-4.893474657913238</v>
      </c>
      <c r="I18" s="235">
        <v>-5.7728243497696781</v>
      </c>
      <c r="J18" s="236">
        <v>-5.9318185971826933</v>
      </c>
      <c r="K18" s="236">
        <v>-5.8555206897339618</v>
      </c>
      <c r="L18" s="237">
        <v>-5.9580000000000002</v>
      </c>
      <c r="M18" s="238">
        <v>-5.81</v>
      </c>
      <c r="N18" s="235">
        <v>-4.9571858713803376</v>
      </c>
      <c r="O18" s="236">
        <v>-4.9700000108754701</v>
      </c>
      <c r="P18" s="236">
        <v>-5.3686897794109729</v>
      </c>
      <c r="Q18" s="237">
        <v>-6.1310000000000002</v>
      </c>
      <c r="R18" s="238">
        <v>-5.16</v>
      </c>
      <c r="S18" s="197">
        <v>-4.4806452405218957</v>
      </c>
      <c r="T18" s="5">
        <v>-3.9699999998153501</v>
      </c>
      <c r="U18" s="5" t="s">
        <v>13</v>
      </c>
      <c r="V18" s="55">
        <v>-5.5880000000000001</v>
      </c>
      <c r="W18" s="56" t="s">
        <v>13</v>
      </c>
    </row>
    <row r="19" spans="1:23" x14ac:dyDescent="0.2">
      <c r="B19" s="3" t="s">
        <v>207</v>
      </c>
      <c r="C19" s="4"/>
      <c r="D19" s="235">
        <v>56.044649093769095</v>
      </c>
      <c r="E19" s="236">
        <v>56.044649093769095</v>
      </c>
      <c r="F19" s="236">
        <v>56.044646812058673</v>
      </c>
      <c r="G19" s="237">
        <v>57.854999999999997</v>
      </c>
      <c r="H19" s="238">
        <v>56.044974792732297</v>
      </c>
      <c r="I19" s="235">
        <v>57.551381281078932</v>
      </c>
      <c r="J19" s="236">
        <v>58.62345712963095</v>
      </c>
      <c r="K19" s="236">
        <v>58.478106887438408</v>
      </c>
      <c r="L19" s="237">
        <v>59.293999999999997</v>
      </c>
      <c r="M19" s="238">
        <v>58.41</v>
      </c>
      <c r="N19" s="235">
        <v>58.801971441345991</v>
      </c>
      <c r="O19" s="236">
        <v>59.826082434399538</v>
      </c>
      <c r="P19" s="236">
        <v>59.878778309283973</v>
      </c>
      <c r="Q19" s="237">
        <v>60.256999999999998</v>
      </c>
      <c r="R19" s="238">
        <v>60.37</v>
      </c>
      <c r="S19" s="197">
        <v>60.35305123229854</v>
      </c>
      <c r="T19" s="5">
        <v>63.591907584712345</v>
      </c>
      <c r="U19" s="5" t="s">
        <v>13</v>
      </c>
      <c r="V19" s="55">
        <v>63.48</v>
      </c>
      <c r="W19" s="56" t="s">
        <v>13</v>
      </c>
    </row>
    <row r="20" spans="1:23" ht="3.75" customHeight="1" x14ac:dyDescent="0.2">
      <c r="B20" s="3"/>
      <c r="C20" s="4"/>
      <c r="D20" s="235"/>
      <c r="E20" s="236"/>
      <c r="F20" s="236"/>
      <c r="G20" s="237"/>
      <c r="H20" s="238"/>
      <c r="I20" s="235"/>
      <c r="J20" s="236"/>
      <c r="K20" s="236"/>
      <c r="L20" s="237"/>
      <c r="M20" s="238"/>
      <c r="N20" s="235"/>
      <c r="O20" s="236"/>
      <c r="P20" s="236"/>
      <c r="Q20" s="237"/>
      <c r="R20" s="238"/>
      <c r="S20" s="197"/>
      <c r="T20" s="5"/>
      <c r="U20" s="5"/>
      <c r="V20" s="55"/>
      <c r="W20" s="56"/>
    </row>
    <row r="21" spans="1:23" ht="15" thickBot="1" x14ac:dyDescent="0.25">
      <c r="B21" s="57" t="s">
        <v>208</v>
      </c>
      <c r="C21" s="58"/>
      <c r="D21" s="239">
        <v>-1.5814534923489845</v>
      </c>
      <c r="E21" s="240">
        <v>-1.9913519533724306</v>
      </c>
      <c r="F21" s="240">
        <v>-0.7</v>
      </c>
      <c r="G21" s="241">
        <v>-2.0739999999999998</v>
      </c>
      <c r="H21" s="242">
        <v>-1.56958426036322</v>
      </c>
      <c r="I21" s="239">
        <v>-1.6083766442203318</v>
      </c>
      <c r="J21" s="240">
        <v>-3.1819277072321297</v>
      </c>
      <c r="K21" s="240">
        <v>-2</v>
      </c>
      <c r="L21" s="241">
        <v>-4.3559999999999999</v>
      </c>
      <c r="M21" s="242">
        <v>-3.2915021969853</v>
      </c>
      <c r="N21" s="239">
        <v>-1.7930069278604637</v>
      </c>
      <c r="O21" s="240">
        <v>-3.8728427772387488</v>
      </c>
      <c r="P21" s="240">
        <v>-2.5</v>
      </c>
      <c r="Q21" s="241">
        <v>-3.633</v>
      </c>
      <c r="R21" s="242">
        <v>-2.9615410159985802</v>
      </c>
      <c r="S21" s="201">
        <v>-1.2829944659460195</v>
      </c>
      <c r="T21" s="60">
        <v>-3.186290072150765</v>
      </c>
      <c r="U21" s="60" t="s">
        <v>13</v>
      </c>
      <c r="V21" s="60">
        <v>-3.069</v>
      </c>
      <c r="W21" s="59" t="s">
        <v>13</v>
      </c>
    </row>
    <row r="22" spans="1:23" x14ac:dyDescent="0.2">
      <c r="B22" s="52" t="s">
        <v>211</v>
      </c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50"/>
      <c r="T22" s="50"/>
      <c r="U22" s="50"/>
      <c r="V22" s="50"/>
      <c r="W22" s="50"/>
    </row>
    <row r="23" spans="1:23" x14ac:dyDescent="0.2">
      <c r="B23" s="52" t="s">
        <v>212</v>
      </c>
    </row>
    <row r="24" spans="1:23" x14ac:dyDescent="0.2">
      <c r="A24" s="50"/>
      <c r="B24" s="52" t="s">
        <v>216</v>
      </c>
      <c r="S24" s="50"/>
      <c r="T24" s="50"/>
      <c r="U24" s="50"/>
    </row>
    <row r="25" spans="1:23" x14ac:dyDescent="0.2">
      <c r="B25" s="62" t="s">
        <v>220</v>
      </c>
      <c r="C25" s="50"/>
      <c r="D25" s="62"/>
      <c r="E25" s="62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3" x14ac:dyDescent="0.2">
      <c r="B26" s="50" t="s">
        <v>217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3" x14ac:dyDescent="0.2">
      <c r="B27" s="52" t="s">
        <v>218</v>
      </c>
    </row>
    <row r="28" spans="1:23" x14ac:dyDescent="0.2">
      <c r="B28" s="52" t="s">
        <v>219</v>
      </c>
    </row>
    <row r="35" spans="3:23" x14ac:dyDescent="0.2"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</row>
    <row r="36" spans="3:23" x14ac:dyDescent="0.2"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</row>
    <row r="37" spans="3:23" x14ac:dyDescent="0.2">
      <c r="C37" s="61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3:23" x14ac:dyDescent="0.2">
      <c r="C38" s="61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3:23" x14ac:dyDescent="0.2"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</row>
    <row r="40" spans="3:23" x14ac:dyDescent="0.2">
      <c r="C40" s="61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3:23" x14ac:dyDescent="0.2">
      <c r="C41" s="61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</vt:lpstr>
      <vt:lpstr>GDP</vt:lpstr>
      <vt:lpstr>Inflation</vt:lpstr>
      <vt:lpstr>Labour Market</vt:lpstr>
      <vt:lpstr>Balance of Payments</vt:lpstr>
      <vt:lpstr>General Government</vt:lpstr>
      <vt:lpstr>Other institutions</vt:lpstr>
      <vt:lpstr>GDP!Print_Area</vt:lpstr>
      <vt:lpstr>Inflation!Print_Area</vt:lpstr>
      <vt:lpstr>'Labour Market'!Print_Area</vt:lpstr>
      <vt:lpstr>'Other institutions'!Print_Area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2024-06-19T08:35:32Z</dcterms:modified>
</cp:coreProperties>
</file>