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ECB\MPE\MPE_sep2024\text\Podklady_predikcia\"/>
    </mc:Choice>
  </mc:AlternateContent>
  <xr:revisionPtr revIDLastSave="0" documentId="13_ncr:1_{E787F5FE-3632-4E65-9FEE-5DEE719EA46E}" xr6:coauthVersionLast="47" xr6:coauthVersionMax="47" xr10:uidLastSave="{00000000-0000-0000-0000-000000000000}"/>
  <bookViews>
    <workbookView xWindow="-120" yWindow="-120" windowWidth="29040" windowHeight="17640" tabRatio="908" xr2:uid="{00000000-000D-0000-FFFF-FFFF00000000}"/>
  </bookViews>
  <sheets>
    <sheet name="Summary" sheetId="23" r:id="rId1"/>
    <sheet name="GDP" sheetId="12" r:id="rId2"/>
    <sheet name="Inflation" sheetId="13" r:id="rId3"/>
    <sheet name="Labour Market" sheetId="14" r:id="rId4"/>
    <sheet name="Balance of Payments" sheetId="17" r:id="rId5"/>
    <sheet name="General Government" sheetId="21" r:id="rId6"/>
    <sheet name="Other institutions" sheetId="18" r:id="rId7"/>
  </sheets>
  <definedNames>
    <definedName name="_xlnm.Print_Area" localSheetId="1">GDP!$A$1:$AA$52</definedName>
    <definedName name="_xlnm.Print_Area" localSheetId="2">Inflation!$A$1:$AA$40</definedName>
    <definedName name="_xlnm.Print_Area" localSheetId="3">'Labour Market'!$A$1:$AE$69</definedName>
    <definedName name="_xlnm.Print_Area" localSheetId="6">'Other institutions'!$A$1:$R$29</definedName>
    <definedName name="_xlnm.Print_Area" localSheetId="0">Summary!$B$2:$M$78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13" l="1"/>
  <c r="J33" i="13" s="1"/>
  <c r="K33" i="13" s="1"/>
  <c r="L33" i="13" s="1"/>
  <c r="M33" i="13" s="1"/>
  <c r="N33" i="13" s="1"/>
  <c r="O33" i="13" s="1"/>
  <c r="P33" i="13" s="1"/>
  <c r="Q33" i="13" s="1"/>
  <c r="R33" i="13" s="1"/>
  <c r="S33" i="13" s="1"/>
  <c r="T33" i="13" s="1"/>
  <c r="U33" i="13" s="1"/>
  <c r="V33" i="13" s="1"/>
  <c r="H24" i="21"/>
  <c r="B19" i="21"/>
  <c r="H23" i="21"/>
  <c r="B2" i="21"/>
  <c r="B27" i="17"/>
  <c r="B2" i="17"/>
  <c r="B55" i="14"/>
  <c r="B30" i="14"/>
  <c r="B2" i="14"/>
  <c r="B2" i="13"/>
  <c r="B28" i="12"/>
  <c r="B15" i="12"/>
  <c r="B2" i="12"/>
  <c r="B2" i="23"/>
  <c r="K40" i="21" l="1"/>
  <c r="J25" i="21"/>
  <c r="J32" i="21"/>
  <c r="J23" i="21"/>
  <c r="J20" i="21"/>
  <c r="J28" i="17"/>
  <c r="J24" i="21" l="1"/>
  <c r="J26" i="21"/>
  <c r="J40" i="21"/>
  <c r="J27" i="21"/>
  <c r="J30" i="21"/>
  <c r="J29" i="21"/>
  <c r="J31" i="21"/>
  <c r="P56" i="14"/>
  <c r="P31" i="14"/>
  <c r="T31" i="14"/>
  <c r="J56" i="14"/>
  <c r="J31" i="14"/>
  <c r="P29" i="12"/>
  <c r="P16" i="12"/>
  <c r="K44" i="12"/>
  <c r="J44" i="12"/>
  <c r="K29" i="12"/>
  <c r="K16" i="12"/>
  <c r="L29" i="12" l="1"/>
  <c r="T29" i="12"/>
  <c r="X29" i="12"/>
  <c r="L16" i="12"/>
  <c r="T16" i="12"/>
  <c r="X16" i="12"/>
  <c r="I44" i="12"/>
  <c r="I29" i="12"/>
  <c r="J29" i="12"/>
  <c r="I16" i="12"/>
  <c r="J16" i="12"/>
  <c r="K25" i="21" l="1"/>
  <c r="I40" i="21"/>
  <c r="K20" i="21"/>
  <c r="I20" i="21"/>
  <c r="H20" i="21"/>
  <c r="I28" i="17"/>
  <c r="I56" i="14"/>
  <c r="I31" i="14"/>
  <c r="H29" i="17"/>
  <c r="H57" i="14"/>
  <c r="H32" i="14"/>
  <c r="H45" i="12"/>
  <c r="H30" i="12"/>
  <c r="H17" i="12"/>
  <c r="X28" i="17"/>
  <c r="T28" i="17"/>
  <c r="P28" i="17"/>
  <c r="L28" i="17"/>
  <c r="H28" i="17"/>
  <c r="K28" i="17"/>
  <c r="X56" i="14"/>
  <c r="T56" i="14"/>
  <c r="L56" i="14"/>
  <c r="X31" i="14"/>
  <c r="L31" i="14"/>
  <c r="K56" i="14"/>
  <c r="H56" i="14"/>
  <c r="H31" i="14"/>
  <c r="K31" i="14"/>
  <c r="H44" i="12"/>
  <c r="H29" i="12"/>
  <c r="H16" i="12"/>
  <c r="K27" i="21" l="1"/>
  <c r="I31" i="21"/>
  <c r="H25" i="21"/>
  <c r="H27" i="21"/>
  <c r="H32" i="21"/>
  <c r="H29" i="21"/>
  <c r="I24" i="21"/>
  <c r="K26" i="21"/>
  <c r="H40" i="21"/>
  <c r="I29" i="21"/>
  <c r="H30" i="21"/>
  <c r="K32" i="21"/>
  <c r="I32" i="21"/>
  <c r="K31" i="21"/>
  <c r="I30" i="21"/>
  <c r="H26" i="21"/>
  <c r="I27" i="21"/>
  <c r="K29" i="21"/>
  <c r="K30" i="21"/>
  <c r="I23" i="21"/>
  <c r="K24" i="21"/>
  <c r="I26" i="21"/>
  <c r="I25" i="21"/>
  <c r="K23" i="21"/>
  <c r="H31" i="21"/>
</calcChain>
</file>

<file path=xl/sharedStrings.xml><?xml version="1.0" encoding="utf-8"?>
<sst xmlns="http://schemas.openxmlformats.org/spreadsheetml/2006/main" count="679" uniqueCount="221">
  <si>
    <t>Q1</t>
  </si>
  <si>
    <t>Q2</t>
  </si>
  <si>
    <t>Q3</t>
  </si>
  <si>
    <t>Q4</t>
  </si>
  <si>
    <t>Verejný sektor</t>
  </si>
  <si>
    <t>Verejný dlh</t>
  </si>
  <si>
    <t>Deficit verejných financií</t>
  </si>
  <si>
    <t>NBS</t>
  </si>
  <si>
    <t>IFP</t>
  </si>
  <si>
    <t>OECD</t>
  </si>
  <si>
    <t>[% HDP, ESA 95]</t>
  </si>
  <si>
    <t>Memo tab.</t>
  </si>
  <si>
    <t>Zdroj: NBS, ŠÚ SR</t>
  </si>
  <si>
    <t>-</t>
  </si>
  <si>
    <t>%</t>
  </si>
  <si>
    <t>% p. a.</t>
  </si>
  <si>
    <t>€</t>
  </si>
  <si>
    <t>ESA 2010, mil. €</t>
  </si>
  <si>
    <t xml:space="preserve"> Indicator</t>
  </si>
  <si>
    <t>Unit</t>
  </si>
  <si>
    <t>Actual</t>
  </si>
  <si>
    <t>HICP inflation</t>
  </si>
  <si>
    <t>year-on-year changes in %</t>
  </si>
  <si>
    <t>CPI inflation</t>
  </si>
  <si>
    <t>GDP deflator</t>
  </si>
  <si>
    <t>Gross domestic product</t>
  </si>
  <si>
    <t>year-on-year changes in %, constant prices</t>
  </si>
  <si>
    <t>Private consumption</t>
  </si>
  <si>
    <t>Final consumption of general government</t>
  </si>
  <si>
    <t>Gross fixed capital formation</t>
  </si>
  <si>
    <t>Exports of goods and services</t>
  </si>
  <si>
    <t>Imports of goods and services</t>
  </si>
  <si>
    <t>Net exports</t>
  </si>
  <si>
    <t>EUR millions in constant prices</t>
  </si>
  <si>
    <t>Output gap</t>
  </si>
  <si>
    <t>% of potential output</t>
  </si>
  <si>
    <t>EUR millions in current prices</t>
  </si>
  <si>
    <t>Employment</t>
  </si>
  <si>
    <t>thousands of persons, ESA 2010</t>
  </si>
  <si>
    <t xml:space="preserve">Employment </t>
  </si>
  <si>
    <t>year-on-year changes in %, ESA 2010</t>
  </si>
  <si>
    <t>Number of unemployed</t>
  </si>
  <si>
    <r>
      <t xml:space="preserve">thousands of persons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</si>
  <si>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Unemployment rate</t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</si>
  <si>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2)</t>
    </r>
  </si>
  <si>
    <r>
      <t>Labour productivity</t>
    </r>
    <r>
      <rPr>
        <vertAlign val="superscript"/>
        <sz val="11"/>
        <color indexed="8"/>
        <rFont val="Times New Roman"/>
        <family val="1"/>
        <charset val="238"/>
      </rPr>
      <t xml:space="preserve"> 3)</t>
    </r>
  </si>
  <si>
    <r>
      <t>Nominal productivity</t>
    </r>
    <r>
      <rPr>
        <vertAlign val="superscript"/>
        <sz val="11"/>
        <color indexed="8"/>
        <rFont val="Times New Roman"/>
        <family val="1"/>
        <charset val="238"/>
      </rPr>
      <t xml:space="preserve"> 4</t>
    </r>
    <r>
      <rPr>
        <vertAlign val="superscript"/>
        <sz val="11"/>
        <color indexed="8"/>
        <rFont val="Times New Roman"/>
        <family val="1"/>
        <charset val="238"/>
      </rPr>
      <t>)</t>
    </r>
  </si>
  <si>
    <t>Nominal compensation per employee</t>
  </si>
  <si>
    <t>[year-on-year changes in %, ESA 2010]</t>
  </si>
  <si>
    <r>
      <t xml:space="preserve">Nominal wages 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</si>
  <si>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 xml:space="preserve">Real wages </t>
    </r>
    <r>
      <rPr>
        <vertAlign val="superscript"/>
        <sz val="11"/>
        <color indexed="8"/>
        <rFont val="Times New Roman"/>
        <family val="1"/>
        <charset val="238"/>
      </rPr>
      <t>6</t>
    </r>
    <r>
      <rPr>
        <vertAlign val="superscript"/>
        <sz val="11"/>
        <color indexed="8"/>
        <rFont val="Times New Roman"/>
        <family val="1"/>
        <charset val="238"/>
      </rPr>
      <t>)</t>
    </r>
  </si>
  <si>
    <t>Disposable income</t>
  </si>
  <si>
    <t>constant prices</t>
  </si>
  <si>
    <r>
      <t xml:space="preserve">Saving ratio </t>
    </r>
    <r>
      <rPr>
        <vertAlign val="superscript"/>
        <sz val="11"/>
        <color indexed="8"/>
        <rFont val="Times New Roman"/>
        <family val="1"/>
        <charset val="238"/>
      </rPr>
      <t>7)</t>
    </r>
  </si>
  <si>
    <t>% of disposable income</t>
  </si>
  <si>
    <t>Total revenue</t>
  </si>
  <si>
    <t>% of GDP</t>
  </si>
  <si>
    <t>Total expenditure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</si>
  <si>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9</t>
    </r>
    <r>
      <rPr>
        <vertAlign val="superscript"/>
        <sz val="11"/>
        <color indexed="8"/>
        <rFont val="Times New Roman"/>
        <family val="1"/>
        <charset val="238"/>
      </rPr>
      <t>)</t>
    </r>
  </si>
  <si>
    <t>Cyclical component</t>
  </si>
  <si>
    <t>% of trend GDP</t>
  </si>
  <si>
    <t>Structural balance</t>
  </si>
  <si>
    <t>Cyclically adjusted primary balance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</si>
  <si>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10)</t>
    </r>
  </si>
  <si>
    <t>year-on-year change in p. p.</t>
  </si>
  <si>
    <t>General government gross debt</t>
  </si>
  <si>
    <t>Goods balance</t>
  </si>
  <si>
    <t>Current acount</t>
  </si>
  <si>
    <t>Slovakia´s foreign demand</t>
  </si>
  <si>
    <r>
      <t xml:space="preserve">Exchange rate (EUR/USD)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</si>
  <si>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t>level</t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</si>
  <si>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</si>
  <si>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</si>
  <si>
    <r>
      <t>Oil price in EUR</t>
    </r>
    <r>
      <rPr>
        <vertAlign val="superscript"/>
        <sz val="11"/>
        <color indexed="8"/>
        <rFont val="Times New Roman"/>
        <family val="1"/>
        <charset val="238"/>
      </rPr>
      <t xml:space="preserve"> 11)</t>
    </r>
  </si>
  <si>
    <t xml:space="preserve">Non-energy commodity prices in USD </t>
  </si>
  <si>
    <r>
      <t xml:space="preserve">EURIBOR 3M </t>
    </r>
    <r>
      <rPr>
        <vertAlign val="superscript"/>
        <sz val="11"/>
        <color indexed="8"/>
        <rFont val="Times New Roman"/>
        <family val="1"/>
        <charset val="238"/>
      </rPr>
      <t/>
    </r>
  </si>
  <si>
    <t xml:space="preserve">10-Y Slovak government bond yields </t>
  </si>
  <si>
    <t>Prices</t>
  </si>
  <si>
    <t>Economic activity</t>
  </si>
  <si>
    <t>Labour market</t>
  </si>
  <si>
    <t>Households</t>
  </si>
  <si>
    <r>
      <t xml:space="preserve">General government </t>
    </r>
    <r>
      <rPr>
        <b/>
        <i/>
        <vertAlign val="superscript"/>
        <sz val="11"/>
        <color indexed="8"/>
        <rFont val="Times New Roman"/>
        <family val="1"/>
        <charset val="238"/>
      </rPr>
      <t>8)</t>
    </r>
  </si>
  <si>
    <t>Balance of payments</t>
  </si>
  <si>
    <t>External environment and technical assumptions</t>
  </si>
  <si>
    <t>Source: NBS, ECB, SO SR</t>
  </si>
  <si>
    <t xml:space="preserve">Note: </t>
  </si>
  <si>
    <t xml:space="preserve">  1) Labour Force Survey</t>
  </si>
  <si>
    <t xml:space="preserve">  2) Non-accelerating inflation rate of unemployment</t>
  </si>
  <si>
    <t xml:space="preserve">  3) GDP at constant prices / employment - ESA 2010</t>
  </si>
  <si>
    <t xml:space="preserve">  4) Nominal GDP divided by persons in employment (according to SO SR quarterly statistical reporting)</t>
  </si>
  <si>
    <t xml:space="preserve">  5) Average monthly wages ESA 2010</t>
  </si>
  <si>
    <t xml:space="preserve">  6) Wages ESA 2010, deflated by CPI inflation</t>
  </si>
  <si>
    <t xml:space="preserve">  7) Saving ratio = gross savings / (gross disposable income + adjustment for any pension entitlements change)*100</t>
  </si>
  <si>
    <t>Gross savings = gross disposable income + adjustment for any pension entitlemensts change - private consumption</t>
  </si>
  <si>
    <t xml:space="preserve">  8) Sector S.13</t>
  </si>
  <si>
    <t xml:space="preserve">  9) B.9n - Net lending (+) / net borrowing (-)</t>
  </si>
  <si>
    <t>10) Year-on-year change in cyclically adjusted primary balance; a positive value denotes a restrictive stance</t>
  </si>
  <si>
    <t>11) Year-on-year change percentage changes and changes vis-à-vis the previous forecast are calculated from unrounded figures</t>
  </si>
  <si>
    <t>12) Changes vis-à-vis the previous forecast (percentages)</t>
  </si>
  <si>
    <t>Tab. 1 Gross domestic product</t>
  </si>
  <si>
    <t>Indicator</t>
  </si>
  <si>
    <t>mil. € in curr. p.</t>
  </si>
  <si>
    <t xml:space="preserve">Private consumption </t>
  </si>
  <si>
    <t>Final government consumption</t>
  </si>
  <si>
    <t>Domestic demand</t>
  </si>
  <si>
    <t>Export of goods and services</t>
  </si>
  <si>
    <t>Import of goods and services</t>
  </si>
  <si>
    <t>growth in %, const. p.</t>
  </si>
  <si>
    <t>Change in inventories</t>
  </si>
  <si>
    <t>Private investment</t>
  </si>
  <si>
    <t>Public investment</t>
  </si>
  <si>
    <t>Source: NBS, SO SR</t>
  </si>
  <si>
    <t>Tab. 2 Price development</t>
  </si>
  <si>
    <t>HICP inflation (average)</t>
  </si>
  <si>
    <t>growth %, nsa</t>
  </si>
  <si>
    <t>Energy prices</t>
  </si>
  <si>
    <t>Food prices</t>
  </si>
  <si>
    <t>Service prices</t>
  </si>
  <si>
    <t>Non-energy industrial goods prices</t>
  </si>
  <si>
    <t>HICP inflation excluding energy</t>
  </si>
  <si>
    <t>HICP inflation excluding energy and food</t>
  </si>
  <si>
    <t>Demand inflation</t>
  </si>
  <si>
    <t>CPI inflation (average)</t>
  </si>
  <si>
    <t>growth %, sa</t>
  </si>
  <si>
    <t>Private consumption deflator</t>
  </si>
  <si>
    <t>Government consumption deflator</t>
  </si>
  <si>
    <t>Gross fixed capital formation deflator</t>
  </si>
  <si>
    <t>Export deflator</t>
  </si>
  <si>
    <t>Import deflator</t>
  </si>
  <si>
    <r>
      <t xml:space="preserve">Terms of trade 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</si>
  <si>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 xml:space="preserve">Unit labour costs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</si>
  <si>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growth %</t>
  </si>
  <si>
    <t>1) Export deflator / import deflator</t>
  </si>
  <si>
    <t>2) Compensation per employee in current prices / labour productivity ESA 2010 in constant prices</t>
  </si>
  <si>
    <t>growth %, y-o-y, nsa</t>
  </si>
  <si>
    <t>Tab. 3 Labour Market</t>
  </si>
  <si>
    <t>Development of employment, unemployment</t>
  </si>
  <si>
    <t>ths. of per., ESA 2010</t>
  </si>
  <si>
    <t>Employees</t>
  </si>
  <si>
    <t>Self-employed</t>
  </si>
  <si>
    <t>Unemployment</t>
  </si>
  <si>
    <t>ths. of per., LFS</t>
  </si>
  <si>
    <t>Compensation and wages</t>
  </si>
  <si>
    <t>Compensation per employee, nominal</t>
  </si>
  <si>
    <r>
      <t xml:space="preserve">Average wage, nominal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</si>
  <si>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Average wage, private sector</t>
  </si>
  <si>
    <r>
      <t>Average wage except private sector</t>
    </r>
    <r>
      <rPr>
        <sz val="11"/>
        <color indexed="8"/>
        <rFont val="Times New Roman"/>
        <family val="1"/>
        <charset val="238"/>
      </rPr>
      <t xml:space="preserve">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</si>
  <si>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Average wage, real</t>
  </si>
  <si>
    <r>
      <t xml:space="preserve">Labour productivity </t>
    </r>
    <r>
      <rPr>
        <vertAlign val="superscript"/>
        <sz val="11"/>
        <color indexed="8"/>
        <rFont val="Times New Roman"/>
        <family val="1"/>
        <charset val="238"/>
      </rPr>
      <t>3)</t>
    </r>
  </si>
  <si>
    <t>€, const. p.</t>
  </si>
  <si>
    <t>Compensation of employees</t>
  </si>
  <si>
    <t>% of GDP, curr. p.</t>
  </si>
  <si>
    <t>Demography</t>
  </si>
  <si>
    <t>Working age population</t>
  </si>
  <si>
    <t>Labour force</t>
  </si>
  <si>
    <r>
      <t xml:space="preserve">Participation rate </t>
    </r>
    <r>
      <rPr>
        <vertAlign val="superscript"/>
        <sz val="11"/>
        <color indexed="8"/>
        <rFont val="Times New Roman"/>
        <family val="1"/>
        <charset val="238"/>
      </rPr>
      <t>4)</t>
    </r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</si>
  <si>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5)</t>
    </r>
  </si>
  <si>
    <t>growth in %</t>
  </si>
  <si>
    <t>change in p.p.</t>
  </si>
  <si>
    <r>
      <t xml:space="preserve">Average wage except private sector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</si>
  <si>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Working age population (15 - 64 y.)</t>
  </si>
  <si>
    <t>1) Average monthly wages according to ESA 2010</t>
  </si>
  <si>
    <t>2) Sectors outside the private sector are defined as the average of sections O, P and Q of SK NACE Rev. 2 (public administration, education, health)</t>
  </si>
  <si>
    <t>3) GDP in constant prices / employment ESA 2010</t>
  </si>
  <si>
    <t>4) Labour force in thousands of persons / working age population in thousands of persons</t>
  </si>
  <si>
    <t>5) Non-accelerating inflation rate of unemployment</t>
  </si>
  <si>
    <t>Tab. 4 Balance of Payments</t>
  </si>
  <si>
    <t>Export, import of goods and services in ESA methodology</t>
  </si>
  <si>
    <t>ESA 2010, mil. €, const. p.</t>
  </si>
  <si>
    <t>Export of goods and services within eurozone</t>
  </si>
  <si>
    <t>Export of goods and services out of eurozone</t>
  </si>
  <si>
    <t>Import of goods and services within eurozone</t>
  </si>
  <si>
    <t>Import of goods and services out of eurozone</t>
  </si>
  <si>
    <t>Net export</t>
  </si>
  <si>
    <t>Export, import of goods and services in BoP methodology</t>
  </si>
  <si>
    <r>
      <t>BoP, mil. €,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curr. p.</t>
    </r>
  </si>
  <si>
    <t>BoP, mil. €, curr. p.</t>
  </si>
  <si>
    <t>Trade balance (goods and services)</t>
  </si>
  <si>
    <t>Current account</t>
  </si>
  <si>
    <t>Memo item: nominal GDP</t>
  </si>
  <si>
    <t>ESA 2010, mil. €, curr. p.</t>
  </si>
  <si>
    <t>Tab. 5 General Government  (S.13)</t>
  </si>
  <si>
    <t>Balance of revenues and expenditures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</si>
  <si>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</si>
  <si>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Primary balance</t>
  </si>
  <si>
    <t>Current revenue</t>
  </si>
  <si>
    <t>Capital revenue</t>
  </si>
  <si>
    <t>Primary expenditure</t>
  </si>
  <si>
    <t>Current expenditure</t>
  </si>
  <si>
    <t>Capital expenditure</t>
  </si>
  <si>
    <t>Structural development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</si>
  <si>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</si>
  <si>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1) B.9n - Net lending (+) / net borrowing (-)</t>
  </si>
  <si>
    <t>2) Year-on-year change in cyclically adjusted primary balance; a positive value denotes a restrictive stance</t>
  </si>
  <si>
    <t>Tab. 6 Comparison of predictions of selected institutions</t>
  </si>
  <si>
    <t>The values ​​in the table are as annual growth in %, unless otherwise indicated.</t>
  </si>
  <si>
    <t>Gross domestic product (const. p.)</t>
  </si>
  <si>
    <t>Private consumption (const. p.)</t>
  </si>
  <si>
    <t>Government consumption (const. p.)</t>
  </si>
  <si>
    <t>Gross fixed capital formation (const. p.)</t>
  </si>
  <si>
    <t>Export of goods and services (const. p.)</t>
  </si>
  <si>
    <t>Import of goods and services (const. p.)</t>
  </si>
  <si>
    <r>
      <t xml:space="preserve">HICP inflation </t>
    </r>
    <r>
      <rPr>
        <vertAlign val="superscript"/>
        <sz val="11"/>
        <color theme="1"/>
        <rFont val="Cambria"/>
        <family val="1"/>
        <charset val="238"/>
        <scheme val="major"/>
      </rPr>
      <t>1</t>
    </r>
    <r>
      <rPr>
        <vertAlign val="superscript"/>
        <sz val="11"/>
        <color indexed="8"/>
        <rFont val="Cambria"/>
        <family val="1"/>
        <charset val="238"/>
      </rPr>
      <t>)</t>
    </r>
  </si>
  <si>
    <t>Employment (ESA 2010)</t>
  </si>
  <si>
    <t>Unemployment rate (%)</t>
  </si>
  <si>
    <t>Average wage, nominal</t>
  </si>
  <si>
    <t>General government deficit (% of GDP)</t>
  </si>
  <si>
    <t>Government debt (% of GDP)</t>
  </si>
  <si>
    <t>Current account (% of GDP)</t>
  </si>
  <si>
    <t>EC</t>
  </si>
  <si>
    <t>IMF</t>
  </si>
  <si>
    <t>1) IMF: index CPI</t>
  </si>
  <si>
    <t>Source:</t>
  </si>
  <si>
    <t>p. p., const. p.</t>
  </si>
  <si>
    <t>European Commision -  European Economic Forecast (Spring Forecast, May 2024)</t>
  </si>
  <si>
    <t>Internation Monetary Fund - World economic outlook (April 2024)</t>
  </si>
  <si>
    <t>OECD - Economic Outlook (May 2024)</t>
  </si>
  <si>
    <t>Autumn medium-term forecast (MTF-2024Q3)</t>
  </si>
  <si>
    <t>Difference vis-à-vis the summer forecast (MTF-2024Q2)</t>
  </si>
  <si>
    <t>Institute for Financial Policy - Macroeconomic Forecast (September 2024), GG deficit and GG debt from the Stability Program of Slovakia for the years 2024 to 2027</t>
  </si>
  <si>
    <t>National Bank of Slovakia - Autumn Medium-Term Forecast 2024Q3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</si>
</sst>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B]mmm\-yy;@"/>
    <numFmt numFmtId="165" formatCode="0.0"/>
    <numFmt numFmtId="166" formatCode="#,##0.0"/>
    <numFmt numFmtId="167" formatCode="0.000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  <font>
      <vertAlign val="superscript"/>
      <sz val="11"/>
      <color indexed="8"/>
      <name val="Times New Roman"/>
      <family val="1"/>
      <charset val="238"/>
    </font>
    <font>
      <b/>
      <i/>
      <vertAlign val="superscript"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5" fillId="0" borderId="0"/>
    <xf numFmtId="0" fontId="3" fillId="0" borderId="0"/>
    <xf numFmtId="0" fontId="41" fillId="0" borderId="0"/>
    <xf numFmtId="0" fontId="3" fillId="0" borderId="0"/>
    <xf numFmtId="0" fontId="40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22">
    <xf numFmtId="0" fontId="0" fillId="0" borderId="0" xfId="0"/>
    <xf numFmtId="0" fontId="42" fillId="26" borderId="13" xfId="0" applyFont="1" applyFill="1" applyBorder="1" applyAlignment="1">
      <alignment horizontal="center" vertical="center" textRotation="90" wrapText="1"/>
    </xf>
    <xf numFmtId="0" fontId="42" fillId="26" borderId="14" xfId="0" applyFont="1" applyFill="1" applyBorder="1" applyAlignment="1">
      <alignment horizontal="center" vertical="center" textRotation="90" wrapText="1"/>
    </xf>
    <xf numFmtId="0" fontId="43" fillId="26" borderId="15" xfId="0" applyFont="1" applyFill="1" applyBorder="1"/>
    <xf numFmtId="0" fontId="43" fillId="26" borderId="16" xfId="0" applyFont="1" applyFill="1" applyBorder="1"/>
    <xf numFmtId="165" fontId="43" fillId="0" borderId="18" xfId="0" applyNumberFormat="1" applyFont="1" applyFill="1" applyBorder="1" applyAlignment="1">
      <alignment horizontal="center"/>
    </xf>
    <xf numFmtId="0" fontId="44" fillId="26" borderId="19" xfId="0" applyFont="1" applyFill="1" applyBorder="1" applyAlignment="1">
      <alignment horizontal="left" vertical="center"/>
    </xf>
    <xf numFmtId="0" fontId="44" fillId="26" borderId="20" xfId="0" applyFont="1" applyFill="1" applyBorder="1" applyAlignment="1">
      <alignment horizontal="left" vertical="center"/>
    </xf>
    <xf numFmtId="0" fontId="45" fillId="26" borderId="15" xfId="0" applyFont="1" applyFill="1" applyBorder="1" applyAlignment="1">
      <alignment horizontal="left" vertical="center"/>
    </xf>
    <xf numFmtId="0" fontId="45" fillId="26" borderId="0" xfId="0" applyFont="1" applyFill="1" applyBorder="1" applyAlignment="1">
      <alignment horizontal="left" vertical="center"/>
    </xf>
    <xf numFmtId="0" fontId="46" fillId="0" borderId="0" xfId="0" applyFont="1"/>
    <xf numFmtId="0" fontId="43" fillId="0" borderId="0" xfId="0" applyFont="1"/>
    <xf numFmtId="0" fontId="47" fillId="0" borderId="21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23" xfId="0" applyFont="1" applyBorder="1" applyAlignment="1">
      <alignment horizontal="center"/>
    </xf>
    <xf numFmtId="0" fontId="47" fillId="0" borderId="24" xfId="0" applyFont="1" applyBorder="1" applyAlignment="1">
      <alignment horizontal="center"/>
    </xf>
    <xf numFmtId="0" fontId="44" fillId="27" borderId="25" xfId="0" applyFont="1" applyFill="1" applyBorder="1"/>
    <xf numFmtId="0" fontId="43" fillId="27" borderId="26" xfId="0" applyFont="1" applyFill="1" applyBorder="1"/>
    <xf numFmtId="0" fontId="43" fillId="27" borderId="27" xfId="0" applyFont="1" applyFill="1" applyBorder="1"/>
    <xf numFmtId="0" fontId="43" fillId="27" borderId="27" xfId="0" applyFont="1" applyFill="1" applyBorder="1" applyAlignment="1">
      <alignment horizontal="right"/>
    </xf>
    <xf numFmtId="0" fontId="43" fillId="27" borderId="28" xfId="0" applyFont="1" applyFill="1" applyBorder="1" applyAlignment="1">
      <alignment horizontal="center"/>
    </xf>
    <xf numFmtId="0" fontId="43" fillId="27" borderId="26" xfId="0" applyFont="1" applyFill="1" applyBorder="1" applyAlignment="1">
      <alignment horizontal="center"/>
    </xf>
    <xf numFmtId="0" fontId="43" fillId="27" borderId="29" xfId="0" applyFont="1" applyFill="1" applyBorder="1" applyAlignment="1">
      <alignment horizontal="center"/>
    </xf>
    <xf numFmtId="0" fontId="43" fillId="0" borderId="15" xfId="0" applyFont="1" applyBorder="1"/>
    <xf numFmtId="0" fontId="43" fillId="0" borderId="30" xfId="0" applyFont="1" applyBorder="1"/>
    <xf numFmtId="0" fontId="43" fillId="0" borderId="30" xfId="0" applyFont="1" applyBorder="1" applyAlignment="1">
      <alignment horizontal="right"/>
    </xf>
    <xf numFmtId="165" fontId="43" fillId="26" borderId="18" xfId="0" applyNumberFormat="1" applyFont="1" applyFill="1" applyBorder="1" applyAlignment="1">
      <alignment horizontal="right"/>
    </xf>
    <xf numFmtId="165" fontId="43" fillId="26" borderId="0" xfId="0" applyNumberFormat="1" applyFont="1" applyFill="1" applyBorder="1" applyAlignment="1">
      <alignment horizontal="right"/>
    </xf>
    <xf numFmtId="165" fontId="43" fillId="26" borderId="31" xfId="0" applyNumberFormat="1" applyFont="1" applyFill="1" applyBorder="1" applyAlignment="1">
      <alignment horizontal="right"/>
    </xf>
    <xf numFmtId="165" fontId="43" fillId="26" borderId="16" xfId="0" applyNumberFormat="1" applyFont="1" applyFill="1" applyBorder="1" applyAlignment="1">
      <alignment horizontal="right"/>
    </xf>
    <xf numFmtId="165" fontId="43" fillId="0" borderId="0" xfId="0" applyNumberFormat="1" applyFont="1"/>
    <xf numFmtId="165" fontId="43" fillId="0" borderId="18" xfId="0" applyNumberFormat="1" applyFont="1" applyBorder="1" applyAlignment="1">
      <alignment horizontal="right"/>
    </xf>
    <xf numFmtId="165" fontId="43" fillId="0" borderId="16" xfId="0" applyNumberFormat="1" applyFont="1" applyBorder="1" applyAlignment="1">
      <alignment horizontal="right"/>
    </xf>
    <xf numFmtId="165" fontId="43" fillId="27" borderId="28" xfId="0" applyNumberFormat="1" applyFont="1" applyFill="1" applyBorder="1" applyAlignment="1">
      <alignment horizontal="right"/>
    </xf>
    <xf numFmtId="165" fontId="43" fillId="27" borderId="26" xfId="0" applyNumberFormat="1" applyFont="1" applyFill="1" applyBorder="1" applyAlignment="1">
      <alignment horizontal="right"/>
    </xf>
    <xf numFmtId="165" fontId="43" fillId="27" borderId="29" xfId="0" applyNumberFormat="1" applyFont="1" applyFill="1" applyBorder="1" applyAlignment="1">
      <alignment horizontal="right"/>
    </xf>
    <xf numFmtId="3" fontId="43" fillId="0" borderId="18" xfId="0" applyNumberFormat="1" applyFont="1" applyBorder="1" applyAlignment="1">
      <alignment horizontal="right"/>
    </xf>
    <xf numFmtId="0" fontId="43" fillId="0" borderId="18" xfId="0" applyFont="1" applyBorder="1" applyAlignment="1">
      <alignment horizontal="right"/>
    </xf>
    <xf numFmtId="0" fontId="43" fillId="27" borderId="28" xfId="0" applyFont="1" applyFill="1" applyBorder="1" applyAlignment="1">
      <alignment horizontal="right"/>
    </xf>
    <xf numFmtId="0" fontId="43" fillId="27" borderId="26" xfId="0" applyFont="1" applyFill="1" applyBorder="1" applyAlignment="1">
      <alignment horizontal="right"/>
    </xf>
    <xf numFmtId="1" fontId="43" fillId="0" borderId="18" xfId="0" applyNumberFormat="1" applyFont="1" applyBorder="1" applyAlignment="1">
      <alignment horizontal="right"/>
    </xf>
    <xf numFmtId="0" fontId="43" fillId="0" borderId="0" xfId="0" applyFont="1" applyFill="1" applyBorder="1"/>
    <xf numFmtId="0" fontId="43" fillId="26" borderId="30" xfId="0" applyFont="1" applyFill="1" applyBorder="1" applyAlignment="1">
      <alignment horizontal="right"/>
    </xf>
    <xf numFmtId="0" fontId="49" fillId="27" borderId="27" xfId="0" applyFont="1" applyFill="1" applyBorder="1"/>
    <xf numFmtId="165" fontId="43" fillId="0" borderId="32" xfId="0" applyNumberFormat="1" applyFont="1" applyBorder="1" applyAlignment="1">
      <alignment horizontal="right"/>
    </xf>
    <xf numFmtId="2" fontId="43" fillId="0" borderId="18" xfId="0" applyNumberFormat="1" applyFont="1" applyBorder="1" applyAlignment="1">
      <alignment horizontal="right"/>
    </xf>
    <xf numFmtId="0" fontId="43" fillId="0" borderId="33" xfId="0" applyFont="1" applyBorder="1"/>
    <xf numFmtId="0" fontId="43" fillId="0" borderId="34" xfId="0" applyFont="1" applyBorder="1"/>
    <xf numFmtId="0" fontId="43" fillId="0" borderId="35" xfId="0" applyFont="1" applyBorder="1"/>
    <xf numFmtId="0" fontId="43" fillId="0" borderId="35" xfId="0" applyFont="1" applyBorder="1" applyAlignment="1">
      <alignment horizontal="right"/>
    </xf>
    <xf numFmtId="0" fontId="43" fillId="0" borderId="0" xfId="0" applyFont="1" applyFill="1"/>
    <xf numFmtId="0" fontId="46" fillId="26" borderId="0" xfId="0" applyFont="1" applyFill="1"/>
    <xf numFmtId="0" fontId="43" fillId="26" borderId="0" xfId="0" applyFont="1" applyFill="1"/>
    <xf numFmtId="0" fontId="42" fillId="26" borderId="35" xfId="0" applyFont="1" applyFill="1" applyBorder="1" applyAlignment="1">
      <alignment horizontal="center" vertical="center" textRotation="90" wrapText="1"/>
    </xf>
    <xf numFmtId="0" fontId="42" fillId="26" borderId="36" xfId="0" applyFont="1" applyFill="1" applyBorder="1" applyAlignment="1">
      <alignment horizontal="center" vertical="center" textRotation="90" wrapText="1"/>
    </xf>
    <xf numFmtId="165" fontId="43" fillId="0" borderId="30" xfId="0" applyNumberFormat="1" applyFont="1" applyFill="1" applyBorder="1" applyAlignment="1">
      <alignment horizontal="center"/>
    </xf>
    <xf numFmtId="165" fontId="43" fillId="0" borderId="16" xfId="0" applyNumberFormat="1" applyFont="1" applyFill="1" applyBorder="1" applyAlignment="1">
      <alignment horizontal="center"/>
    </xf>
    <xf numFmtId="0" fontId="43" fillId="26" borderId="33" xfId="0" applyFont="1" applyFill="1" applyBorder="1"/>
    <xf numFmtId="0" fontId="43" fillId="26" borderId="36" xfId="0" applyFont="1" applyFill="1" applyBorder="1"/>
    <xf numFmtId="165" fontId="43" fillId="0" borderId="36" xfId="0" applyNumberFormat="1" applyFont="1" applyFill="1" applyBorder="1" applyAlignment="1">
      <alignment horizontal="center"/>
    </xf>
    <xf numFmtId="165" fontId="43" fillId="0" borderId="14" xfId="0" applyNumberFormat="1" applyFont="1" applyFill="1" applyBorder="1" applyAlignment="1">
      <alignment horizontal="center"/>
    </xf>
    <xf numFmtId="0" fontId="43" fillId="26" borderId="0" xfId="0" applyFont="1" applyFill="1" applyBorder="1"/>
    <xf numFmtId="0" fontId="48" fillId="0" borderId="0" xfId="0" applyFont="1" applyFill="1"/>
    <xf numFmtId="165" fontId="43" fillId="26" borderId="0" xfId="0" applyNumberFormat="1" applyFont="1" applyFill="1" applyBorder="1" applyAlignment="1">
      <alignment horizontal="center"/>
    </xf>
    <xf numFmtId="167" fontId="43" fillId="26" borderId="0" xfId="0" applyNumberFormat="1" applyFont="1" applyFill="1" applyBorder="1"/>
    <xf numFmtId="0" fontId="51" fillId="27" borderId="37" xfId="0" applyFont="1" applyFill="1" applyBorder="1" applyAlignment="1">
      <alignment horizontal="left" vertical="center"/>
    </xf>
    <xf numFmtId="0" fontId="51" fillId="27" borderId="32" xfId="0" applyFont="1" applyFill="1" applyBorder="1" applyAlignment="1">
      <alignment horizontal="left" vertical="center"/>
    </xf>
    <xf numFmtId="0" fontId="51" fillId="27" borderId="38" xfId="0" applyFont="1" applyFill="1" applyBorder="1" applyAlignment="1">
      <alignment horizontal="left" vertical="center"/>
    </xf>
    <xf numFmtId="0" fontId="44" fillId="26" borderId="39" xfId="0" applyFont="1" applyFill="1" applyBorder="1" applyAlignment="1">
      <alignment horizontal="left" vertical="center"/>
    </xf>
    <xf numFmtId="0" fontId="49" fillId="26" borderId="21" xfId="0" applyFont="1" applyFill="1" applyBorder="1" applyAlignment="1">
      <alignment horizontal="center" vertical="center"/>
    </xf>
    <xf numFmtId="0" fontId="43" fillId="26" borderId="21" xfId="0" applyFont="1" applyFill="1" applyBorder="1" applyAlignment="1">
      <alignment horizontal="center" vertical="center" wrapText="1"/>
    </xf>
    <xf numFmtId="0" fontId="43" fillId="26" borderId="20" xfId="0" applyFont="1" applyFill="1" applyBorder="1" applyAlignment="1">
      <alignment horizontal="center" vertical="center"/>
    </xf>
    <xf numFmtId="0" fontId="43" fillId="26" borderId="40" xfId="0" applyFont="1" applyFill="1" applyBorder="1" applyAlignment="1">
      <alignment horizontal="center" vertical="center"/>
    </xf>
    <xf numFmtId="0" fontId="45" fillId="26" borderId="30" xfId="0" applyFont="1" applyFill="1" applyBorder="1" applyAlignment="1">
      <alignment horizontal="left" vertical="center"/>
    </xf>
    <xf numFmtId="0" fontId="49" fillId="26" borderId="30" xfId="0" applyFont="1" applyFill="1" applyBorder="1" applyAlignment="1">
      <alignment horizontal="center" vertical="center"/>
    </xf>
    <xf numFmtId="0" fontId="43" fillId="26" borderId="18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 vertical="center"/>
    </xf>
    <xf numFmtId="0" fontId="43" fillId="26" borderId="16" xfId="0" applyFont="1" applyFill="1" applyBorder="1" applyAlignment="1">
      <alignment horizontal="center" vertical="center"/>
    </xf>
    <xf numFmtId="3" fontId="43" fillId="26" borderId="18" xfId="0" applyNumberFormat="1" applyFont="1" applyFill="1" applyBorder="1" applyAlignment="1">
      <alignment horizontal="center" vertical="center"/>
    </xf>
    <xf numFmtId="3" fontId="43" fillId="26" borderId="0" xfId="0" applyNumberFormat="1" applyFont="1" applyFill="1" applyBorder="1" applyAlignment="1">
      <alignment horizontal="center" vertical="center"/>
    </xf>
    <xf numFmtId="3" fontId="43" fillId="26" borderId="16" xfId="0" applyNumberFormat="1" applyFont="1" applyFill="1" applyBorder="1" applyAlignment="1">
      <alignment horizontal="center" vertical="center"/>
    </xf>
    <xf numFmtId="0" fontId="52" fillId="26" borderId="30" xfId="0" applyFont="1" applyFill="1" applyBorder="1" applyAlignment="1">
      <alignment horizontal="left" vertical="center"/>
    </xf>
    <xf numFmtId="3" fontId="43" fillId="26" borderId="18" xfId="0" applyNumberFormat="1" applyFont="1" applyFill="1" applyBorder="1" applyAlignment="1">
      <alignment horizontal="right"/>
    </xf>
    <xf numFmtId="3" fontId="43" fillId="26" borderId="0" xfId="0" applyNumberFormat="1" applyFont="1" applyFill="1" applyBorder="1" applyAlignment="1">
      <alignment horizontal="right"/>
    </xf>
    <xf numFmtId="3" fontId="43" fillId="26" borderId="16" xfId="0" applyNumberFormat="1" applyFont="1" applyFill="1" applyBorder="1" applyAlignment="1">
      <alignment horizontal="right"/>
    </xf>
    <xf numFmtId="0" fontId="49" fillId="26" borderId="0" xfId="0" applyFont="1" applyFill="1" applyBorder="1"/>
    <xf numFmtId="0" fontId="43" fillId="26" borderId="30" xfId="0" applyFont="1" applyFill="1" applyBorder="1"/>
    <xf numFmtId="0" fontId="45" fillId="26" borderId="33" xfId="0" applyFont="1" applyFill="1" applyBorder="1"/>
    <xf numFmtId="0" fontId="43" fillId="26" borderId="34" xfId="0" applyFont="1" applyFill="1" applyBorder="1"/>
    <xf numFmtId="0" fontId="43" fillId="26" borderId="35" xfId="0" applyFont="1" applyFill="1" applyBorder="1"/>
    <xf numFmtId="0" fontId="43" fillId="26" borderId="35" xfId="0" applyFont="1" applyFill="1" applyBorder="1" applyAlignment="1">
      <alignment horizontal="right"/>
    </xf>
    <xf numFmtId="3" fontId="43" fillId="26" borderId="14" xfId="0" applyNumberFormat="1" applyFont="1" applyFill="1" applyBorder="1"/>
    <xf numFmtId="3" fontId="43" fillId="26" borderId="34" xfId="0" applyNumberFormat="1" applyFont="1" applyFill="1" applyBorder="1"/>
    <xf numFmtId="3" fontId="43" fillId="26" borderId="36" xfId="0" applyNumberFormat="1" applyFont="1" applyFill="1" applyBorder="1"/>
    <xf numFmtId="0" fontId="43" fillId="26" borderId="0" xfId="0" applyFont="1" applyFill="1" applyBorder="1" applyAlignment="1">
      <alignment horizontal="right"/>
    </xf>
    <xf numFmtId="0" fontId="44" fillId="26" borderId="15" xfId="0" applyFont="1" applyFill="1" applyBorder="1" applyAlignment="1">
      <alignment horizontal="left" vertical="center"/>
    </xf>
    <xf numFmtId="0" fontId="44" fillId="26" borderId="0" xfId="0" applyFont="1" applyFill="1" applyBorder="1" applyAlignment="1">
      <alignment horizontal="left" vertical="center"/>
    </xf>
    <xf numFmtId="0" fontId="44" fillId="26" borderId="30" xfId="0" applyFont="1" applyFill="1" applyBorder="1" applyAlignment="1">
      <alignment horizontal="left" vertical="center"/>
    </xf>
    <xf numFmtId="166" fontId="43" fillId="26" borderId="18" xfId="0" applyNumberFormat="1" applyFont="1" applyFill="1" applyBorder="1" applyAlignment="1">
      <alignment horizontal="right"/>
    </xf>
    <xf numFmtId="166" fontId="43" fillId="26" borderId="0" xfId="0" applyNumberFormat="1" applyFont="1" applyFill="1" applyBorder="1" applyAlignment="1">
      <alignment horizontal="right"/>
    </xf>
    <xf numFmtId="166" fontId="43" fillId="26" borderId="16" xfId="0" applyNumberFormat="1" applyFont="1" applyFill="1" applyBorder="1" applyAlignment="1">
      <alignment horizontal="right"/>
    </xf>
    <xf numFmtId="166" fontId="43" fillId="0" borderId="18" xfId="0" applyNumberFormat="1" applyFont="1" applyFill="1" applyBorder="1" applyAlignment="1">
      <alignment horizontal="right"/>
    </xf>
    <xf numFmtId="166" fontId="43" fillId="0" borderId="0" xfId="0" applyNumberFormat="1" applyFont="1" applyFill="1" applyBorder="1" applyAlignment="1">
      <alignment horizontal="right"/>
    </xf>
    <xf numFmtId="166" fontId="43" fillId="0" borderId="16" xfId="0" applyNumberFormat="1" applyFont="1" applyFill="1" applyBorder="1" applyAlignment="1">
      <alignment horizontal="right"/>
    </xf>
    <xf numFmtId="166" fontId="43" fillId="0" borderId="0" xfId="0" applyNumberFormat="1" applyFont="1" applyFill="1"/>
    <xf numFmtId="0" fontId="45" fillId="26" borderId="15" xfId="0" applyFont="1" applyFill="1" applyBorder="1"/>
    <xf numFmtId="166" fontId="43" fillId="26" borderId="18" xfId="0" applyNumberFormat="1" applyFont="1" applyFill="1" applyBorder="1"/>
    <xf numFmtId="166" fontId="43" fillId="26" borderId="0" xfId="0" applyNumberFormat="1" applyFont="1" applyFill="1" applyBorder="1"/>
    <xf numFmtId="166" fontId="43" fillId="26" borderId="16" xfId="0" applyNumberFormat="1" applyFont="1" applyFill="1" applyBorder="1"/>
    <xf numFmtId="0" fontId="49" fillId="26" borderId="34" xfId="0" applyFont="1" applyFill="1" applyBorder="1" applyAlignment="1">
      <alignment horizontal="left" vertical="center"/>
    </xf>
    <xf numFmtId="3" fontId="43" fillId="26" borderId="0" xfId="0" applyNumberFormat="1" applyFont="1" applyFill="1"/>
    <xf numFmtId="0" fontId="49" fillId="26" borderId="41" xfId="0" applyFont="1" applyFill="1" applyBorder="1" applyAlignment="1">
      <alignment horizontal="center"/>
    </xf>
    <xf numFmtId="0" fontId="43" fillId="26" borderId="42" xfId="0" applyFont="1" applyFill="1" applyBorder="1" applyAlignment="1">
      <alignment horizontal="center"/>
    </xf>
    <xf numFmtId="0" fontId="43" fillId="26" borderId="23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0" fontId="43" fillId="26" borderId="43" xfId="0" applyFont="1" applyFill="1" applyBorder="1" applyAlignment="1">
      <alignment horizontal="center"/>
    </xf>
    <xf numFmtId="0" fontId="43" fillId="26" borderId="44" xfId="0" applyFont="1" applyFill="1" applyBorder="1" applyAlignment="1">
      <alignment horizontal="center"/>
    </xf>
    <xf numFmtId="0" fontId="45" fillId="26" borderId="45" xfId="0" applyFont="1" applyFill="1" applyBorder="1" applyAlignment="1">
      <alignment horizontal="left" vertical="center"/>
    </xf>
    <xf numFmtId="0" fontId="49" fillId="26" borderId="45" xfId="0" applyFont="1" applyFill="1" applyBorder="1" applyAlignment="1">
      <alignment horizontal="center" vertical="center"/>
    </xf>
    <xf numFmtId="0" fontId="43" fillId="26" borderId="30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/>
    </xf>
    <xf numFmtId="0" fontId="43" fillId="26" borderId="30" xfId="0" applyFont="1" applyFill="1" applyBorder="1" applyAlignment="1">
      <alignment horizontal="center"/>
    </xf>
    <xf numFmtId="0" fontId="43" fillId="26" borderId="16" xfId="0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center" vertical="center"/>
    </xf>
    <xf numFmtId="3" fontId="43" fillId="26" borderId="0" xfId="0" applyNumberFormat="1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center"/>
    </xf>
    <xf numFmtId="3" fontId="43" fillId="26" borderId="16" xfId="0" applyNumberFormat="1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right"/>
    </xf>
    <xf numFmtId="3" fontId="43" fillId="26" borderId="0" xfId="0" applyNumberFormat="1" applyFont="1" applyFill="1" applyBorder="1"/>
    <xf numFmtId="3" fontId="43" fillId="26" borderId="30" xfId="0" applyNumberFormat="1" applyFont="1" applyFill="1" applyBorder="1"/>
    <xf numFmtId="3" fontId="43" fillId="26" borderId="16" xfId="0" applyNumberFormat="1" applyFont="1" applyFill="1" applyBorder="1"/>
    <xf numFmtId="3" fontId="43" fillId="26" borderId="18" xfId="0" applyNumberFormat="1" applyFont="1" applyFill="1" applyBorder="1"/>
    <xf numFmtId="166" fontId="43" fillId="28" borderId="0" xfId="0" applyNumberFormat="1" applyFont="1" applyFill="1" applyBorder="1"/>
    <xf numFmtId="3" fontId="43" fillId="28" borderId="30" xfId="0" applyNumberFormat="1" applyFont="1" applyFill="1" applyBorder="1"/>
    <xf numFmtId="3" fontId="43" fillId="28" borderId="0" xfId="0" applyNumberFormat="1" applyFont="1" applyFill="1" applyBorder="1"/>
    <xf numFmtId="3" fontId="43" fillId="28" borderId="16" xfId="0" applyNumberFormat="1" applyFont="1" applyFill="1" applyBorder="1"/>
    <xf numFmtId="165" fontId="43" fillId="26" borderId="18" xfId="0" applyNumberFormat="1" applyFont="1" applyFill="1" applyBorder="1"/>
    <xf numFmtId="165" fontId="43" fillId="26" borderId="0" xfId="0" applyNumberFormat="1" applyFont="1" applyFill="1" applyBorder="1"/>
    <xf numFmtId="165" fontId="43" fillId="26" borderId="30" xfId="0" applyNumberFormat="1" applyFont="1" applyFill="1" applyBorder="1"/>
    <xf numFmtId="3" fontId="43" fillId="26" borderId="35" xfId="0" applyNumberFormat="1" applyFont="1" applyFill="1" applyBorder="1"/>
    <xf numFmtId="3" fontId="43" fillId="28" borderId="34" xfId="0" applyNumberFormat="1" applyFont="1" applyFill="1" applyBorder="1"/>
    <xf numFmtId="3" fontId="43" fillId="28" borderId="35" xfId="0" applyNumberFormat="1" applyFont="1" applyFill="1" applyBorder="1"/>
    <xf numFmtId="3" fontId="43" fillId="28" borderId="36" xfId="0" applyNumberFormat="1" applyFont="1" applyFill="1" applyBorder="1"/>
    <xf numFmtId="165" fontId="43" fillId="26" borderId="30" xfId="0" applyNumberFormat="1" applyFont="1" applyFill="1" applyBorder="1" applyAlignment="1">
      <alignment horizontal="right"/>
    </xf>
    <xf numFmtId="165" fontId="43" fillId="26" borderId="16" xfId="0" applyNumberFormat="1" applyFont="1" applyFill="1" applyBorder="1"/>
    <xf numFmtId="166" fontId="43" fillId="26" borderId="30" xfId="0" applyNumberFormat="1" applyFont="1" applyFill="1" applyBorder="1" applyAlignment="1">
      <alignment horizontal="right"/>
    </xf>
    <xf numFmtId="0" fontId="43" fillId="26" borderId="18" xfId="0" applyFont="1" applyFill="1" applyBorder="1"/>
    <xf numFmtId="0" fontId="43" fillId="28" borderId="30" xfId="0" applyFont="1" applyFill="1" applyBorder="1"/>
    <xf numFmtId="0" fontId="43" fillId="28" borderId="16" xfId="0" applyFont="1" applyFill="1" applyBorder="1"/>
    <xf numFmtId="165" fontId="43" fillId="26" borderId="14" xfId="0" applyNumberFormat="1" applyFont="1" applyFill="1" applyBorder="1"/>
    <xf numFmtId="165" fontId="43" fillId="26" borderId="34" xfId="0" applyNumberFormat="1" applyFont="1" applyFill="1" applyBorder="1"/>
    <xf numFmtId="165" fontId="43" fillId="26" borderId="35" xfId="0" applyNumberFormat="1" applyFont="1" applyFill="1" applyBorder="1"/>
    <xf numFmtId="0" fontId="43" fillId="28" borderId="34" xfId="0" applyFont="1" applyFill="1" applyBorder="1"/>
    <xf numFmtId="0" fontId="43" fillId="28" borderId="35" xfId="0" applyFont="1" applyFill="1" applyBorder="1"/>
    <xf numFmtId="0" fontId="43" fillId="28" borderId="36" xfId="0" applyFont="1" applyFill="1" applyBorder="1"/>
    <xf numFmtId="165" fontId="43" fillId="26" borderId="0" xfId="0" applyNumberFormat="1" applyFont="1" applyFill="1"/>
    <xf numFmtId="0" fontId="43" fillId="26" borderId="31" xfId="0" applyFont="1" applyFill="1" applyBorder="1" applyAlignment="1">
      <alignment horizontal="center"/>
    </xf>
    <xf numFmtId="166" fontId="43" fillId="26" borderId="30" xfId="0" applyNumberFormat="1" applyFont="1" applyFill="1" applyBorder="1"/>
    <xf numFmtId="166" fontId="43" fillId="26" borderId="31" xfId="0" applyNumberFormat="1" applyFont="1" applyFill="1" applyBorder="1"/>
    <xf numFmtId="166" fontId="43" fillId="28" borderId="30" xfId="0" applyNumberFormat="1" applyFont="1" applyFill="1" applyBorder="1"/>
    <xf numFmtId="166" fontId="43" fillId="28" borderId="31" xfId="0" applyNumberFormat="1" applyFont="1" applyFill="1" applyBorder="1"/>
    <xf numFmtId="166" fontId="43" fillId="28" borderId="16" xfId="0" applyNumberFormat="1" applyFont="1" applyFill="1" applyBorder="1"/>
    <xf numFmtId="0" fontId="43" fillId="26" borderId="31" xfId="0" applyFont="1" applyFill="1" applyBorder="1"/>
    <xf numFmtId="165" fontId="43" fillId="26" borderId="31" xfId="0" applyNumberFormat="1" applyFont="1" applyFill="1" applyBorder="1"/>
    <xf numFmtId="3" fontId="43" fillId="0" borderId="62" xfId="0" applyNumberFormat="1" applyFont="1" applyFill="1" applyBorder="1"/>
    <xf numFmtId="3" fontId="43" fillId="26" borderId="31" xfId="0" applyNumberFormat="1" applyFont="1" applyFill="1" applyBorder="1"/>
    <xf numFmtId="0" fontId="43" fillId="26" borderId="67" xfId="0" applyFont="1" applyFill="1" applyBorder="1"/>
    <xf numFmtId="0" fontId="43" fillId="0" borderId="67" xfId="0" applyFont="1" applyFill="1" applyBorder="1"/>
    <xf numFmtId="165" fontId="43" fillId="26" borderId="46" xfId="0" applyNumberFormat="1" applyFont="1" applyFill="1" applyBorder="1"/>
    <xf numFmtId="165" fontId="43" fillId="26" borderId="36" xfId="0" applyNumberFormat="1" applyFont="1" applyFill="1" applyBorder="1"/>
    <xf numFmtId="0" fontId="43" fillId="26" borderId="40" xfId="0" applyFont="1" applyFill="1" applyBorder="1" applyAlignment="1">
      <alignment horizontal="center"/>
    </xf>
    <xf numFmtId="0" fontId="51" fillId="27" borderId="32" xfId="0" applyFont="1" applyFill="1" applyBorder="1" applyAlignment="1">
      <alignment vertical="center"/>
    </xf>
    <xf numFmtId="0" fontId="51" fillId="27" borderId="38" xfId="0" applyFont="1" applyFill="1" applyBorder="1" applyAlignment="1">
      <alignment vertical="center"/>
    </xf>
    <xf numFmtId="0" fontId="43" fillId="26" borderId="22" xfId="0" applyFont="1" applyFill="1" applyBorder="1" applyAlignment="1">
      <alignment horizontal="center"/>
    </xf>
    <xf numFmtId="0" fontId="49" fillId="26" borderId="0" xfId="0" applyFont="1" applyFill="1"/>
    <xf numFmtId="0" fontId="43" fillId="26" borderId="47" xfId="0" applyFont="1" applyFill="1" applyBorder="1"/>
    <xf numFmtId="0" fontId="43" fillId="26" borderId="48" xfId="0" applyFont="1" applyFill="1" applyBorder="1"/>
    <xf numFmtId="17" fontId="43" fillId="26" borderId="49" xfId="0" applyNumberFormat="1" applyFont="1" applyFill="1" applyBorder="1"/>
    <xf numFmtId="0" fontId="43" fillId="26" borderId="33" xfId="0" applyFont="1" applyFill="1" applyBorder="1" applyAlignment="1">
      <alignment horizontal="left" vertical="center"/>
    </xf>
    <xf numFmtId="0" fontId="43" fillId="26" borderId="14" xfId="0" applyFont="1" applyFill="1" applyBorder="1" applyAlignment="1">
      <alignment horizontal="right"/>
    </xf>
    <xf numFmtId="164" fontId="43" fillId="26" borderId="0" xfId="0" applyNumberFormat="1" applyFont="1" applyFill="1" applyAlignment="1"/>
    <xf numFmtId="164" fontId="43" fillId="26" borderId="0" xfId="0" applyNumberFormat="1" applyFont="1" applyFill="1"/>
    <xf numFmtId="3" fontId="43" fillId="26" borderId="46" xfId="0" applyNumberFormat="1" applyFont="1" applyFill="1" applyBorder="1"/>
    <xf numFmtId="0" fontId="49" fillId="26" borderId="51" xfId="0" applyFont="1" applyFill="1" applyBorder="1" applyAlignment="1">
      <alignment horizontal="center"/>
    </xf>
    <xf numFmtId="0" fontId="43" fillId="26" borderId="18" xfId="0" applyFont="1" applyFill="1" applyBorder="1" applyAlignment="1">
      <alignment horizontal="center"/>
    </xf>
    <xf numFmtId="0" fontId="49" fillId="26" borderId="34" xfId="0" applyFont="1" applyFill="1" applyBorder="1"/>
    <xf numFmtId="0" fontId="43" fillId="27" borderId="27" xfId="0" applyFont="1" applyFill="1" applyBorder="1" applyAlignment="1">
      <alignment horizontal="center"/>
    </xf>
    <xf numFmtId="165" fontId="43" fillId="0" borderId="30" xfId="0" applyNumberFormat="1" applyFont="1" applyBorder="1" applyAlignment="1">
      <alignment horizontal="right"/>
    </xf>
    <xf numFmtId="165" fontId="43" fillId="27" borderId="27" xfId="0" applyNumberFormat="1" applyFont="1" applyFill="1" applyBorder="1" applyAlignment="1">
      <alignment horizontal="right"/>
    </xf>
    <xf numFmtId="3" fontId="43" fillId="0" borderId="30" xfId="0" applyNumberFormat="1" applyFont="1" applyBorder="1" applyAlignment="1">
      <alignment horizontal="right"/>
    </xf>
    <xf numFmtId="1" fontId="43" fillId="0" borderId="30" xfId="0" applyNumberFormat="1" applyFont="1" applyBorder="1" applyAlignment="1">
      <alignment horizontal="right"/>
    </xf>
    <xf numFmtId="2" fontId="43" fillId="0" borderId="30" xfId="0" applyNumberFormat="1" applyFont="1" applyBorder="1" applyAlignment="1">
      <alignment horizontal="right"/>
    </xf>
    <xf numFmtId="165" fontId="43" fillId="0" borderId="38" xfId="0" applyNumberFormat="1" applyFont="1" applyBorder="1" applyAlignment="1">
      <alignment horizontal="right"/>
    </xf>
    <xf numFmtId="165" fontId="43" fillId="28" borderId="0" xfId="0" applyNumberFormat="1" applyFont="1" applyFill="1" applyBorder="1"/>
    <xf numFmtId="165" fontId="43" fillId="28" borderId="30" xfId="0" applyNumberFormat="1" applyFont="1" applyFill="1" applyBorder="1"/>
    <xf numFmtId="165" fontId="43" fillId="28" borderId="31" xfId="0" applyNumberFormat="1" applyFont="1" applyFill="1" applyBorder="1"/>
    <xf numFmtId="165" fontId="43" fillId="28" borderId="16" xfId="0" applyNumberFormat="1" applyFont="1" applyFill="1" applyBorder="1"/>
    <xf numFmtId="165" fontId="43" fillId="0" borderId="17" xfId="0" applyNumberFormat="1" applyFont="1" applyFill="1" applyBorder="1" applyAlignment="1">
      <alignment horizontal="center"/>
    </xf>
    <xf numFmtId="165" fontId="43" fillId="26" borderId="0" xfId="0" applyNumberFormat="1" applyFont="1" applyFill="1" applyAlignment="1">
      <alignment horizontal="right"/>
    </xf>
    <xf numFmtId="166" fontId="43" fillId="26" borderId="0" xfId="0" applyNumberFormat="1" applyFont="1" applyFill="1" applyAlignment="1">
      <alignment horizontal="right"/>
    </xf>
    <xf numFmtId="0" fontId="43" fillId="28" borderId="0" xfId="0" applyFont="1" applyFill="1"/>
    <xf numFmtId="165" fontId="43" fillId="0" borderId="13" xfId="0" applyNumberFormat="1" applyFont="1" applyFill="1" applyBorder="1" applyAlignment="1">
      <alignment horizontal="center"/>
    </xf>
    <xf numFmtId="0" fontId="43" fillId="26" borderId="0" xfId="0" applyFont="1" applyFill="1" applyBorder="1" applyAlignment="1">
      <alignment horizontal="center" vertical="center"/>
    </xf>
    <xf numFmtId="0" fontId="43" fillId="26" borderId="39" xfId="0" applyFont="1" applyFill="1" applyBorder="1" applyAlignment="1">
      <alignment horizontal="center"/>
    </xf>
    <xf numFmtId="3" fontId="43" fillId="0" borderId="0" xfId="0" applyNumberFormat="1" applyFont="1" applyFill="1" applyBorder="1"/>
    <xf numFmtId="3" fontId="43" fillId="0" borderId="30" xfId="0" applyNumberFormat="1" applyFont="1" applyFill="1" applyBorder="1"/>
    <xf numFmtId="3" fontId="43" fillId="0" borderId="31" xfId="0" applyNumberFormat="1" applyFont="1" applyFill="1" applyBorder="1"/>
    <xf numFmtId="3" fontId="43" fillId="0" borderId="16" xfId="0" applyNumberFormat="1" applyFont="1" applyFill="1" applyBorder="1"/>
    <xf numFmtId="3" fontId="43" fillId="0" borderId="64" xfId="0" applyNumberFormat="1" applyFont="1" applyFill="1" applyBorder="1"/>
    <xf numFmtId="3" fontId="43" fillId="0" borderId="65" xfId="0" applyNumberFormat="1" applyFont="1" applyFill="1" applyBorder="1"/>
    <xf numFmtId="3" fontId="43" fillId="0" borderId="66" xfId="0" applyNumberFormat="1" applyFont="1" applyFill="1" applyBorder="1"/>
    <xf numFmtId="3" fontId="43" fillId="0" borderId="0" xfId="0" applyNumberFormat="1" applyFont="1" applyFill="1"/>
    <xf numFmtId="3" fontId="43" fillId="0" borderId="68" xfId="0" applyNumberFormat="1" applyFont="1" applyFill="1" applyBorder="1"/>
    <xf numFmtId="3" fontId="43" fillId="0" borderId="69" xfId="0" applyNumberFormat="1" applyFont="1" applyFill="1" applyBorder="1"/>
    <xf numFmtId="3" fontId="43" fillId="0" borderId="70" xfId="0" applyNumberFormat="1" applyFont="1" applyFill="1" applyBorder="1"/>
    <xf numFmtId="3" fontId="43" fillId="0" borderId="71" xfId="0" applyNumberFormat="1" applyFont="1" applyFill="1" applyBorder="1"/>
    <xf numFmtId="3" fontId="43" fillId="0" borderId="72" xfId="0" applyNumberFormat="1" applyFont="1" applyFill="1" applyBorder="1"/>
    <xf numFmtId="165" fontId="43" fillId="0" borderId="18" xfId="0" applyNumberFormat="1" applyFont="1" applyFill="1" applyBorder="1"/>
    <xf numFmtId="165" fontId="43" fillId="0" borderId="0" xfId="0" applyNumberFormat="1" applyFont="1" applyFill="1" applyBorder="1"/>
    <xf numFmtId="165" fontId="43" fillId="0" borderId="30" xfId="0" applyNumberFormat="1" applyFont="1" applyFill="1" applyBorder="1"/>
    <xf numFmtId="165" fontId="43" fillId="0" borderId="31" xfId="0" applyNumberFormat="1" applyFont="1" applyFill="1" applyBorder="1"/>
    <xf numFmtId="165" fontId="43" fillId="0" borderId="16" xfId="0" applyNumberFormat="1" applyFont="1" applyFill="1" applyBorder="1"/>
    <xf numFmtId="165" fontId="43" fillId="0" borderId="62" xfId="0" applyNumberFormat="1" applyFont="1" applyFill="1" applyBorder="1"/>
    <xf numFmtId="165" fontId="43" fillId="0" borderId="65" xfId="0" applyNumberFormat="1" applyFont="1" applyFill="1" applyBorder="1"/>
    <xf numFmtId="165" fontId="43" fillId="0" borderId="66" xfId="0" applyNumberFormat="1" applyFont="1" applyFill="1" applyBorder="1"/>
    <xf numFmtId="165" fontId="43" fillId="0" borderId="0" xfId="0" applyNumberFormat="1" applyFont="1" applyFill="1"/>
    <xf numFmtId="165" fontId="43" fillId="0" borderId="64" xfId="0" applyNumberFormat="1" applyFont="1" applyFill="1" applyBorder="1"/>
    <xf numFmtId="165" fontId="43" fillId="0" borderId="68" xfId="0" applyNumberFormat="1" applyFont="1" applyFill="1" applyBorder="1"/>
    <xf numFmtId="165" fontId="43" fillId="0" borderId="69" xfId="0" applyNumberFormat="1" applyFont="1" applyFill="1" applyBorder="1"/>
    <xf numFmtId="165" fontId="43" fillId="0" borderId="70" xfId="0" applyNumberFormat="1" applyFont="1" applyFill="1" applyBorder="1"/>
    <xf numFmtId="165" fontId="43" fillId="0" borderId="71" xfId="0" applyNumberFormat="1" applyFont="1" applyFill="1" applyBorder="1"/>
    <xf numFmtId="165" fontId="43" fillId="0" borderId="72" xfId="0" applyNumberFormat="1" applyFont="1" applyFill="1" applyBorder="1"/>
    <xf numFmtId="0" fontId="43" fillId="26" borderId="45" xfId="0" applyFont="1" applyFill="1" applyBorder="1"/>
    <xf numFmtId="0" fontId="43" fillId="26" borderId="45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165" fontId="43" fillId="0" borderId="17" xfId="0" applyNumberFormat="1" applyFont="1" applyBorder="1" applyAlignment="1">
      <alignment horizontal="center"/>
    </xf>
    <xf numFmtId="165" fontId="43" fillId="0" borderId="18" xfId="0" applyNumberFormat="1" applyFont="1" applyBorder="1" applyAlignment="1">
      <alignment horizontal="center"/>
    </xf>
    <xf numFmtId="165" fontId="43" fillId="0" borderId="30" xfId="0" applyNumberFormat="1" applyFont="1" applyBorder="1" applyAlignment="1">
      <alignment horizontal="center"/>
    </xf>
    <xf numFmtId="165" fontId="43" fillId="0" borderId="16" xfId="0" applyNumberFormat="1" applyFont="1" applyBorder="1" applyAlignment="1">
      <alignment horizontal="center"/>
    </xf>
    <xf numFmtId="165" fontId="43" fillId="0" borderId="13" xfId="0" applyNumberFormat="1" applyFont="1" applyBorder="1" applyAlignment="1">
      <alignment horizontal="center"/>
    </xf>
    <xf numFmtId="165" fontId="43" fillId="0" borderId="14" xfId="0" applyNumberFormat="1" applyFont="1" applyBorder="1" applyAlignment="1">
      <alignment horizontal="center"/>
    </xf>
    <xf numFmtId="165" fontId="43" fillId="0" borderId="35" xfId="0" applyNumberFormat="1" applyFont="1" applyBorder="1" applyAlignment="1">
      <alignment horizontal="center"/>
    </xf>
    <xf numFmtId="165" fontId="43" fillId="0" borderId="36" xfId="0" applyNumberFormat="1" applyFont="1" applyBorder="1" applyAlignment="1">
      <alignment horizontal="center"/>
    </xf>
    <xf numFmtId="0" fontId="48" fillId="0" borderId="0" xfId="0" applyFont="1"/>
    <xf numFmtId="0" fontId="48" fillId="0" borderId="30" xfId="0" applyFont="1" applyBorder="1"/>
    <xf numFmtId="0" fontId="48" fillId="0" borderId="30" xfId="0" applyFont="1" applyBorder="1" applyAlignment="1">
      <alignment horizontal="right"/>
    </xf>
    <xf numFmtId="0" fontId="43" fillId="0" borderId="0" xfId="0" applyFont="1" applyAlignment="1">
      <alignment vertical="center"/>
    </xf>
    <xf numFmtId="0" fontId="56" fillId="26" borderId="0" xfId="0" applyFont="1" applyFill="1"/>
    <xf numFmtId="0" fontId="43" fillId="26" borderId="0" xfId="0" applyFont="1" applyFill="1" applyAlignment="1">
      <alignment horizontal="left" vertical="center"/>
    </xf>
    <xf numFmtId="0" fontId="45" fillId="26" borderId="0" xfId="0" applyFont="1" applyFill="1" applyAlignment="1">
      <alignment horizontal="left" vertical="center"/>
    </xf>
    <xf numFmtId="0" fontId="43" fillId="26" borderId="0" xfId="0" applyFont="1" applyFill="1" applyAlignment="1">
      <alignment horizontal="right"/>
    </xf>
    <xf numFmtId="0" fontId="43" fillId="0" borderId="63" xfId="0" applyFont="1" applyBorder="1"/>
    <xf numFmtId="0" fontId="52" fillId="26" borderId="0" xfId="0" applyFont="1" applyFill="1" applyAlignment="1">
      <alignment horizontal="left" vertical="center"/>
    </xf>
    <xf numFmtId="0" fontId="56" fillId="0" borderId="0" xfId="0" applyFont="1"/>
    <xf numFmtId="165" fontId="43" fillId="26" borderId="0" xfId="0" applyNumberFormat="1" applyFont="1" applyFill="1" applyAlignment="1">
      <alignment horizontal="center"/>
    </xf>
    <xf numFmtId="0" fontId="47" fillId="0" borderId="48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165" fontId="43" fillId="0" borderId="36" xfId="0" applyNumberFormat="1" applyFont="1" applyBorder="1" applyAlignment="1">
      <alignment horizontal="right"/>
    </xf>
    <xf numFmtId="165" fontId="43" fillId="0" borderId="34" xfId="0" applyNumberFormat="1" applyFont="1" applyBorder="1" applyAlignment="1">
      <alignment horizontal="right"/>
    </xf>
    <xf numFmtId="165" fontId="43" fillId="0" borderId="35" xfId="0" applyNumberFormat="1" applyFont="1" applyBorder="1" applyAlignment="1">
      <alignment horizontal="right"/>
    </xf>
    <xf numFmtId="165" fontId="43" fillId="0" borderId="14" xfId="0" applyNumberFormat="1" applyFont="1" applyBorder="1" applyAlignment="1">
      <alignment horizontal="right"/>
    </xf>
    <xf numFmtId="165" fontId="43" fillId="0" borderId="0" xfId="0" applyNumberFormat="1" applyFont="1" applyAlignment="1">
      <alignment horizontal="right"/>
    </xf>
    <xf numFmtId="165" fontId="48" fillId="0" borderId="0" xfId="0" applyNumberFormat="1" applyFont="1" applyAlignment="1">
      <alignment horizontal="right"/>
    </xf>
    <xf numFmtId="2" fontId="43" fillId="0" borderId="0" xfId="0" applyNumberFormat="1" applyFont="1" applyAlignment="1">
      <alignment horizontal="right"/>
    </xf>
    <xf numFmtId="0" fontId="43" fillId="0" borderId="0" xfId="0" applyFont="1" applyAlignment="1">
      <alignment horizontal="right"/>
    </xf>
    <xf numFmtId="1" fontId="43" fillId="0" borderId="0" xfId="0" applyNumberFormat="1" applyFont="1" applyAlignment="1">
      <alignment horizontal="right"/>
    </xf>
    <xf numFmtId="3" fontId="43" fillId="0" borderId="0" xfId="0" applyNumberFormat="1" applyFont="1" applyAlignment="1">
      <alignment horizontal="right"/>
    </xf>
    <xf numFmtId="3" fontId="43" fillId="26" borderId="0" xfId="0" applyNumberFormat="1" applyFont="1" applyFill="1" applyAlignment="1">
      <alignment horizontal="right"/>
    </xf>
    <xf numFmtId="165" fontId="43" fillId="26" borderId="15" xfId="0" applyNumberFormat="1" applyFont="1" applyFill="1" applyBorder="1"/>
    <xf numFmtId="17" fontId="43" fillId="26" borderId="15" xfId="0" applyNumberFormat="1" applyFont="1" applyFill="1" applyBorder="1"/>
    <xf numFmtId="1" fontId="43" fillId="28" borderId="31" xfId="0" applyNumberFormat="1" applyFont="1" applyFill="1" applyBorder="1"/>
    <xf numFmtId="1" fontId="43" fillId="28" borderId="0" xfId="0" applyNumberFormat="1" applyFont="1" applyFill="1"/>
    <xf numFmtId="1" fontId="43" fillId="28" borderId="30" xfId="0" applyNumberFormat="1" applyFont="1" applyFill="1" applyBorder="1"/>
    <xf numFmtId="1" fontId="43" fillId="28" borderId="0" xfId="0" applyNumberFormat="1" applyFont="1" applyFill="1" applyBorder="1"/>
    <xf numFmtId="1" fontId="43" fillId="28" borderId="16" xfId="0" applyNumberFormat="1" applyFont="1" applyFill="1" applyBorder="1"/>
    <xf numFmtId="165" fontId="43" fillId="28" borderId="0" xfId="0" applyNumberFormat="1" applyFont="1" applyFill="1"/>
    <xf numFmtId="166" fontId="43" fillId="0" borderId="34" xfId="0" applyNumberFormat="1" applyFont="1" applyBorder="1"/>
    <xf numFmtId="17" fontId="43" fillId="26" borderId="50" xfId="0" applyNumberFormat="1" applyFont="1" applyFill="1" applyBorder="1"/>
    <xf numFmtId="0" fontId="44" fillId="0" borderId="15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30" xfId="0" applyFont="1" applyBorder="1" applyAlignment="1">
      <alignment horizontal="left" vertical="center"/>
    </xf>
    <xf numFmtId="0" fontId="44" fillId="0" borderId="52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/>
    </xf>
    <xf numFmtId="0" fontId="44" fillId="0" borderId="22" xfId="0" applyFont="1" applyBorder="1" applyAlignment="1">
      <alignment horizontal="left" vertical="center"/>
    </xf>
    <xf numFmtId="0" fontId="44" fillId="0" borderId="30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51" fillId="27" borderId="53" xfId="0" applyFont="1" applyFill="1" applyBorder="1" applyAlignment="1">
      <alignment horizontal="left" vertical="center"/>
    </xf>
    <xf numFmtId="0" fontId="51" fillId="27" borderId="54" xfId="0" applyFont="1" applyFill="1" applyBorder="1" applyAlignment="1">
      <alignment horizontal="left" vertical="center"/>
    </xf>
    <xf numFmtId="0" fontId="51" fillId="27" borderId="55" xfId="0" applyFont="1" applyFill="1" applyBorder="1" applyAlignment="1">
      <alignment horizontal="left" vertical="center"/>
    </xf>
    <xf numFmtId="0" fontId="47" fillId="0" borderId="49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wrapText="1"/>
    </xf>
    <xf numFmtId="0" fontId="47" fillId="0" borderId="56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3" fillId="26" borderId="58" xfId="0" applyFont="1" applyFill="1" applyBorder="1" applyAlignment="1">
      <alignment horizontal="center"/>
    </xf>
    <xf numFmtId="0" fontId="43" fillId="26" borderId="20" xfId="0" applyFont="1" applyFill="1" applyBorder="1" applyAlignment="1">
      <alignment horizontal="center"/>
    </xf>
    <xf numFmtId="0" fontId="43" fillId="26" borderId="40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0" fontId="43" fillId="26" borderId="60" xfId="0" applyFont="1" applyFill="1" applyBorder="1" applyAlignment="1">
      <alignment horizontal="center" vertical="center"/>
    </xf>
    <xf numFmtId="0" fontId="43" fillId="26" borderId="23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 vertical="center"/>
    </xf>
    <xf numFmtId="0" fontId="44" fillId="26" borderId="37" xfId="0" applyFont="1" applyFill="1" applyBorder="1" applyAlignment="1">
      <alignment horizontal="left" vertical="center"/>
    </xf>
    <xf numFmtId="0" fontId="44" fillId="26" borderId="32" xfId="0" applyFont="1" applyFill="1" applyBorder="1" applyAlignment="1">
      <alignment horizontal="left" vertical="center"/>
    </xf>
    <xf numFmtId="0" fontId="44" fillId="26" borderId="61" xfId="0" applyFont="1" applyFill="1" applyBorder="1" applyAlignment="1">
      <alignment horizontal="left" vertical="center"/>
    </xf>
    <xf numFmtId="0" fontId="44" fillId="26" borderId="52" xfId="0" applyFont="1" applyFill="1" applyBorder="1" applyAlignment="1">
      <alignment horizontal="left" vertical="center"/>
    </xf>
    <xf numFmtId="0" fontId="44" fillId="26" borderId="23" xfId="0" applyFont="1" applyFill="1" applyBorder="1" applyAlignment="1">
      <alignment horizontal="left" vertical="center"/>
    </xf>
    <xf numFmtId="0" fontId="44" fillId="26" borderId="22" xfId="0" applyFont="1" applyFill="1" applyBorder="1" applyAlignment="1">
      <alignment horizontal="left" vertical="center"/>
    </xf>
    <xf numFmtId="0" fontId="49" fillId="26" borderId="51" xfId="0" applyFont="1" applyFill="1" applyBorder="1" applyAlignment="1">
      <alignment horizontal="center" vertical="center"/>
    </xf>
    <xf numFmtId="0" fontId="49" fillId="26" borderId="42" xfId="0" applyFont="1" applyFill="1" applyBorder="1" applyAlignment="1">
      <alignment horizontal="center" vertical="center"/>
    </xf>
    <xf numFmtId="0" fontId="44" fillId="26" borderId="59" xfId="0" applyFont="1" applyFill="1" applyBorder="1" applyAlignment="1">
      <alignment horizontal="left" vertical="center"/>
    </xf>
    <xf numFmtId="0" fontId="44" fillId="26" borderId="60" xfId="0" applyFont="1" applyFill="1" applyBorder="1" applyAlignment="1">
      <alignment horizontal="left" vertical="center"/>
    </xf>
    <xf numFmtId="0" fontId="44" fillId="26" borderId="45" xfId="0" applyFont="1" applyFill="1" applyBorder="1" applyAlignment="1">
      <alignment horizontal="left" vertical="center"/>
    </xf>
    <xf numFmtId="0" fontId="49" fillId="26" borderId="41" xfId="0" applyFont="1" applyFill="1" applyBorder="1" applyAlignment="1">
      <alignment horizontal="center" vertical="center"/>
    </xf>
    <xf numFmtId="0" fontId="43" fillId="26" borderId="45" xfId="0" applyFont="1" applyFill="1" applyBorder="1" applyAlignment="1">
      <alignment horizontal="center" vertical="center"/>
    </xf>
    <xf numFmtId="0" fontId="43" fillId="26" borderId="22" xfId="0" applyFont="1" applyFill="1" applyBorder="1" applyAlignment="1">
      <alignment horizontal="center" vertical="center"/>
    </xf>
    <xf numFmtId="0" fontId="43" fillId="26" borderId="38" xfId="0" applyFont="1" applyFill="1" applyBorder="1" applyAlignment="1">
      <alignment horizontal="center" vertical="center"/>
    </xf>
    <xf numFmtId="0" fontId="43" fillId="26" borderId="44" xfId="0" applyFont="1" applyFill="1" applyBorder="1" applyAlignment="1">
      <alignment horizontal="center" vertical="center"/>
    </xf>
    <xf numFmtId="0" fontId="43" fillId="26" borderId="49" xfId="0" applyFont="1" applyFill="1" applyBorder="1" applyAlignment="1">
      <alignment horizontal="center" vertical="center"/>
    </xf>
    <xf numFmtId="0" fontId="43" fillId="26" borderId="50" xfId="0" applyFont="1" applyFill="1" applyBorder="1" applyAlignment="1">
      <alignment horizontal="center" vertical="center"/>
    </xf>
    <xf numFmtId="0" fontId="49" fillId="26" borderId="37" xfId="0" applyFont="1" applyFill="1" applyBorder="1" applyAlignment="1">
      <alignment horizontal="left" vertical="center" wrapText="1"/>
    </xf>
    <xf numFmtId="0" fontId="49" fillId="26" borderId="38" xfId="0" applyFont="1" applyFill="1" applyBorder="1" applyAlignment="1">
      <alignment horizontal="left" vertical="center" wrapText="1"/>
    </xf>
    <xf numFmtId="0" fontId="49" fillId="26" borderId="33" xfId="0" applyFont="1" applyFill="1" applyBorder="1" applyAlignment="1">
      <alignment horizontal="left" vertical="center" wrapText="1"/>
    </xf>
    <xf numFmtId="0" fontId="49" fillId="26" borderId="36" xfId="0" applyFont="1" applyFill="1" applyBorder="1" applyAlignment="1">
      <alignment horizontal="left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59C89-D11D-4174-ADC5-9528FBBA8E16}">
  <sheetPr>
    <tabColor rgb="FFFF0000"/>
    <pageSetUpPr fitToPage="1"/>
  </sheetPr>
  <dimension ref="B1:X80"/>
  <sheetViews>
    <sheetView showGridLines="0" tabSelected="1" zoomScale="85" zoomScaleNormal="85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Q57" sqref="Q57"/>
    </sheetView>
  </sheetViews>
  <sheetFormatPr defaultColWidth="9.140625" defaultRowHeight="14.25" outlineLevelRow="1" x14ac:dyDescent="0.2"/>
  <cols>
    <col min="1" max="4" width="3.140625" style="11" customWidth="1"/>
    <col min="5" max="5" width="37" style="11" customWidth="1"/>
    <col min="6" max="6" width="40.85546875" style="11" customWidth="1"/>
    <col min="7" max="7" width="10.85546875" style="11" customWidth="1"/>
    <col min="8" max="10" width="11" style="11" customWidth="1"/>
    <col min="11" max="13" width="10.42578125" style="11" customWidth="1"/>
    <col min="14" max="14" width="5.140625" style="11" customWidth="1"/>
    <col min="15" max="16384" width="9.140625" style="11"/>
  </cols>
  <sheetData>
    <row r="1" spans="2:21" ht="22.5" customHeight="1" thickBot="1" x14ac:dyDescent="0.35">
      <c r="B1" s="10"/>
    </row>
    <row r="2" spans="2:21" ht="30" customHeight="1" thickBot="1" x14ac:dyDescent="0.25">
      <c r="B2" s="286" t="str">
        <f>""&amp;H3&amp;" for key macroeconomic indicators"</f>
        <v>Autumn medium-term forecast (MTF-2024Q3) for key macroeconomic indicators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8"/>
    </row>
    <row r="3" spans="2:21" ht="30" customHeight="1" x14ac:dyDescent="0.2">
      <c r="B3" s="278" t="s">
        <v>18</v>
      </c>
      <c r="C3" s="279"/>
      <c r="D3" s="279"/>
      <c r="E3" s="280"/>
      <c r="F3" s="284" t="s">
        <v>19</v>
      </c>
      <c r="G3" s="255" t="s">
        <v>20</v>
      </c>
      <c r="H3" s="291" t="s">
        <v>217</v>
      </c>
      <c r="I3" s="289"/>
      <c r="J3" s="292"/>
      <c r="K3" s="289" t="s">
        <v>218</v>
      </c>
      <c r="L3" s="289"/>
      <c r="M3" s="290"/>
    </row>
    <row r="4" spans="2:21" x14ac:dyDescent="0.2">
      <c r="B4" s="281"/>
      <c r="C4" s="282"/>
      <c r="D4" s="282"/>
      <c r="E4" s="283"/>
      <c r="F4" s="285"/>
      <c r="G4" s="12">
        <v>2023</v>
      </c>
      <c r="H4" s="13">
        <v>2024</v>
      </c>
      <c r="I4" s="13">
        <v>2025</v>
      </c>
      <c r="J4" s="14">
        <v>2026</v>
      </c>
      <c r="K4" s="12">
        <v>2024</v>
      </c>
      <c r="L4" s="12">
        <v>2025</v>
      </c>
      <c r="M4" s="15">
        <v>2026</v>
      </c>
    </row>
    <row r="5" spans="2:21" ht="15" thickBot="1" x14ac:dyDescent="0.25">
      <c r="B5" s="16" t="s">
        <v>77</v>
      </c>
      <c r="C5" s="17"/>
      <c r="D5" s="17"/>
      <c r="E5" s="18"/>
      <c r="F5" s="19"/>
      <c r="G5" s="20"/>
      <c r="H5" s="21"/>
      <c r="I5" s="21"/>
      <c r="J5" s="186"/>
      <c r="K5" s="21"/>
      <c r="L5" s="21"/>
      <c r="M5" s="22"/>
    </row>
    <row r="6" spans="2:21" ht="15" x14ac:dyDescent="0.25">
      <c r="B6" s="23"/>
      <c r="C6" s="11" t="s">
        <v>21</v>
      </c>
      <c r="E6" s="24"/>
      <c r="F6" s="25" t="s">
        <v>22</v>
      </c>
      <c r="G6" s="26">
        <v>10.983606557377044</v>
      </c>
      <c r="H6" s="198">
        <v>3.0215131505987074</v>
      </c>
      <c r="I6" s="198">
        <v>4.9539854753439982</v>
      </c>
      <c r="J6" s="143">
        <v>2.6514340429317116</v>
      </c>
      <c r="K6" s="198">
        <v>0.2</v>
      </c>
      <c r="L6" s="198">
        <v>1.5</v>
      </c>
      <c r="M6" s="29">
        <v>-0.7</v>
      </c>
      <c r="O6"/>
      <c r="P6"/>
      <c r="Q6"/>
      <c r="R6"/>
      <c r="S6"/>
      <c r="T6"/>
      <c r="U6"/>
    </row>
    <row r="7" spans="2:21" ht="15" x14ac:dyDescent="0.25">
      <c r="B7" s="23"/>
      <c r="C7" s="11" t="s">
        <v>23</v>
      </c>
      <c r="E7" s="24"/>
      <c r="F7" s="25" t="s">
        <v>22</v>
      </c>
      <c r="G7" s="26">
        <v>10.513581334114903</v>
      </c>
      <c r="H7" s="198">
        <v>2.6791731171835806</v>
      </c>
      <c r="I7" s="198">
        <v>5.0458442000465169</v>
      </c>
      <c r="J7" s="143">
        <v>2.7127424986295807</v>
      </c>
      <c r="K7" s="198">
        <v>0.1</v>
      </c>
      <c r="L7" s="198">
        <v>1.5</v>
      </c>
      <c r="M7" s="29">
        <v>-0.7</v>
      </c>
      <c r="O7"/>
      <c r="P7"/>
      <c r="Q7"/>
      <c r="R7"/>
      <c r="S7"/>
      <c r="T7"/>
      <c r="U7"/>
    </row>
    <row r="8" spans="2:21" x14ac:dyDescent="0.2">
      <c r="B8" s="23"/>
      <c r="C8" s="11" t="s">
        <v>24</v>
      </c>
      <c r="E8" s="24"/>
      <c r="F8" s="25" t="s">
        <v>22</v>
      </c>
      <c r="G8" s="31">
        <v>10.131860992370846</v>
      </c>
      <c r="H8" s="261">
        <v>4.4348800870973406</v>
      </c>
      <c r="I8" s="261">
        <v>2.9031564726732739</v>
      </c>
      <c r="J8" s="187">
        <v>2.3057807693195542</v>
      </c>
      <c r="K8" s="198">
        <v>-9.9999999999999645E-2</v>
      </c>
      <c r="L8" s="198">
        <v>0.39999999999999991</v>
      </c>
      <c r="M8" s="29">
        <v>-0.40000000000000036</v>
      </c>
    </row>
    <row r="9" spans="2:21" ht="3.75" customHeight="1" x14ac:dyDescent="0.2">
      <c r="B9" s="23"/>
      <c r="E9" s="24"/>
      <c r="F9" s="25"/>
      <c r="G9" s="31"/>
      <c r="H9" s="261"/>
      <c r="I9" s="261"/>
      <c r="J9" s="187"/>
      <c r="K9" s="261"/>
      <c r="L9" s="261"/>
      <c r="M9" s="32"/>
    </row>
    <row r="10" spans="2:21" ht="15" thickBot="1" x14ac:dyDescent="0.25">
      <c r="B10" s="16" t="s">
        <v>78</v>
      </c>
      <c r="C10" s="17"/>
      <c r="D10" s="17"/>
      <c r="E10" s="18"/>
      <c r="F10" s="19"/>
      <c r="G10" s="33"/>
      <c r="H10" s="34"/>
      <c r="I10" s="34"/>
      <c r="J10" s="188"/>
      <c r="K10" s="34"/>
      <c r="L10" s="34"/>
      <c r="M10" s="35"/>
    </row>
    <row r="11" spans="2:21" x14ac:dyDescent="0.2">
      <c r="B11" s="23"/>
      <c r="C11" s="11" t="s">
        <v>25</v>
      </c>
      <c r="E11" s="24"/>
      <c r="F11" s="25" t="s">
        <v>26</v>
      </c>
      <c r="G11" s="31">
        <v>1.5964549711513882</v>
      </c>
      <c r="H11" s="261">
        <v>2.4679425416828593</v>
      </c>
      <c r="I11" s="261">
        <v>2.5330286595113733</v>
      </c>
      <c r="J11" s="187">
        <v>1.9198043497361965</v>
      </c>
      <c r="K11" s="198">
        <v>-0.29999999999999982</v>
      </c>
      <c r="L11" s="198">
        <v>-0.70000000000000018</v>
      </c>
      <c r="M11" s="29">
        <v>-0.20000000000000018</v>
      </c>
    </row>
    <row r="12" spans="2:21" x14ac:dyDescent="0.2">
      <c r="B12" s="23"/>
      <c r="D12" s="11" t="s">
        <v>27</v>
      </c>
      <c r="E12" s="24"/>
      <c r="F12" s="25" t="s">
        <v>26</v>
      </c>
      <c r="G12" s="31">
        <v>-3.0162891886866987</v>
      </c>
      <c r="H12" s="261">
        <v>1.8304436117690557</v>
      </c>
      <c r="I12" s="261">
        <v>0.77041820512697257</v>
      </c>
      <c r="J12" s="187">
        <v>1.3315348346789619</v>
      </c>
      <c r="K12" s="198">
        <v>0.5</v>
      </c>
      <c r="L12" s="198">
        <v>-1.3</v>
      </c>
      <c r="M12" s="29">
        <v>-0.39999999999999991</v>
      </c>
    </row>
    <row r="13" spans="2:21" x14ac:dyDescent="0.2">
      <c r="B13" s="23"/>
      <c r="D13" s="11" t="s">
        <v>28</v>
      </c>
      <c r="E13" s="24"/>
      <c r="F13" s="25" t="s">
        <v>26</v>
      </c>
      <c r="G13" s="31">
        <v>-0.64471847632734125</v>
      </c>
      <c r="H13" s="261">
        <v>3.3283088103145815</v>
      </c>
      <c r="I13" s="261">
        <v>2.8684497181832143</v>
      </c>
      <c r="J13" s="187">
        <v>2.3949594464883717</v>
      </c>
      <c r="K13" s="198">
        <v>1.0999999999999996</v>
      </c>
      <c r="L13" s="198">
        <v>-0.39999999999999991</v>
      </c>
      <c r="M13" s="29">
        <v>0.10000000000000009</v>
      </c>
    </row>
    <row r="14" spans="2:21" x14ac:dyDescent="0.2">
      <c r="B14" s="23"/>
      <c r="D14" s="11" t="s">
        <v>29</v>
      </c>
      <c r="E14" s="24"/>
      <c r="F14" s="25" t="s">
        <v>26</v>
      </c>
      <c r="G14" s="31">
        <v>10.592785952090608</v>
      </c>
      <c r="H14" s="261">
        <v>0.52415265092851371</v>
      </c>
      <c r="I14" s="261">
        <v>5.4893932103964147</v>
      </c>
      <c r="J14" s="187">
        <v>2.6213445548405332</v>
      </c>
      <c r="K14" s="198">
        <v>0.9</v>
      </c>
      <c r="L14" s="198">
        <v>-0.90000000000000036</v>
      </c>
      <c r="M14" s="29">
        <v>1.6</v>
      </c>
    </row>
    <row r="15" spans="2:21" x14ac:dyDescent="0.2">
      <c r="B15" s="23"/>
      <c r="D15" s="11" t="s">
        <v>30</v>
      </c>
      <c r="E15" s="24"/>
      <c r="F15" s="25" t="s">
        <v>26</v>
      </c>
      <c r="G15" s="31">
        <v>-0.95770766078263136</v>
      </c>
      <c r="H15" s="261">
        <v>2.0176860647841579</v>
      </c>
      <c r="I15" s="261">
        <v>4.2271179320013204</v>
      </c>
      <c r="J15" s="187">
        <v>3.5061984506748729</v>
      </c>
      <c r="K15" s="198">
        <v>-1.6</v>
      </c>
      <c r="L15" s="198">
        <v>-0.39999999999999947</v>
      </c>
      <c r="M15" s="29">
        <v>0</v>
      </c>
    </row>
    <row r="16" spans="2:21" x14ac:dyDescent="0.2">
      <c r="B16" s="23"/>
      <c r="D16" s="11" t="s">
        <v>31</v>
      </c>
      <c r="E16" s="24"/>
      <c r="F16" s="25" t="s">
        <v>26</v>
      </c>
      <c r="G16" s="31">
        <v>-6.892697255552946</v>
      </c>
      <c r="H16" s="261">
        <v>3.2266212648280685</v>
      </c>
      <c r="I16" s="261">
        <v>4.1239148740603895</v>
      </c>
      <c r="J16" s="187">
        <v>3.5351035621637976</v>
      </c>
      <c r="K16" s="198">
        <v>-1</v>
      </c>
      <c r="L16" s="198">
        <v>-0.70000000000000018</v>
      </c>
      <c r="M16" s="29">
        <v>0.39999999999999991</v>
      </c>
    </row>
    <row r="17" spans="2:24" x14ac:dyDescent="0.2">
      <c r="B17" s="23"/>
      <c r="D17" s="11" t="s">
        <v>32</v>
      </c>
      <c r="E17" s="24"/>
      <c r="F17" s="25" t="s">
        <v>33</v>
      </c>
      <c r="G17" s="36">
        <v>6844.9023339775777</v>
      </c>
      <c r="H17" s="266">
        <v>5985.5865781807734</v>
      </c>
      <c r="I17" s="266">
        <v>6326.4987890797238</v>
      </c>
      <c r="J17" s="189">
        <v>6522.6857235457755</v>
      </c>
      <c r="K17" s="199">
        <v>-622.39999999999964</v>
      </c>
      <c r="L17" s="199">
        <v>-390.19999999999982</v>
      </c>
      <c r="M17" s="100">
        <v>-812.80000000000018</v>
      </c>
    </row>
    <row r="18" spans="2:24" x14ac:dyDescent="0.2">
      <c r="B18" s="23"/>
      <c r="C18" s="11" t="s">
        <v>34</v>
      </c>
      <c r="E18" s="24"/>
      <c r="F18" s="25" t="s">
        <v>35</v>
      </c>
      <c r="G18" s="31">
        <v>0.17057572500000001</v>
      </c>
      <c r="H18" s="261">
        <v>-0.1429284761128059</v>
      </c>
      <c r="I18" s="261">
        <v>-0.16598835497645958</v>
      </c>
      <c r="J18" s="187">
        <v>-0.44156860527349573</v>
      </c>
      <c r="K18" s="199">
        <v>0</v>
      </c>
      <c r="L18" s="199">
        <v>-0.60000000000000009</v>
      </c>
      <c r="M18" s="100">
        <v>-0.8</v>
      </c>
    </row>
    <row r="19" spans="2:24" x14ac:dyDescent="0.2">
      <c r="B19" s="23"/>
      <c r="C19" s="11" t="s">
        <v>25</v>
      </c>
      <c r="E19" s="24"/>
      <c r="F19" s="25" t="s">
        <v>36</v>
      </c>
      <c r="G19" s="36">
        <v>122812.79500000001</v>
      </c>
      <c r="H19" s="266">
        <v>131424.76336745842</v>
      </c>
      <c r="I19" s="266">
        <v>138665.90367420611</v>
      </c>
      <c r="J19" s="189">
        <v>144586.73197889762</v>
      </c>
      <c r="K19" s="199">
        <v>-474</v>
      </c>
      <c r="L19" s="199">
        <v>-856.39999999999418</v>
      </c>
      <c r="M19" s="100">
        <v>-1768.8999999999942</v>
      </c>
    </row>
    <row r="20" spans="2:24" ht="3.75" customHeight="1" x14ac:dyDescent="0.2">
      <c r="B20" s="23"/>
      <c r="E20" s="24"/>
      <c r="F20" s="25"/>
      <c r="G20" s="37"/>
      <c r="H20" s="264"/>
      <c r="I20" s="264"/>
      <c r="J20" s="25"/>
      <c r="K20" s="261"/>
      <c r="L20" s="261"/>
      <c r="M20" s="32"/>
    </row>
    <row r="21" spans="2:24" ht="15" thickBot="1" x14ac:dyDescent="0.25">
      <c r="B21" s="16" t="s">
        <v>79</v>
      </c>
      <c r="C21" s="17"/>
      <c r="D21" s="17"/>
      <c r="E21" s="18"/>
      <c r="F21" s="19"/>
      <c r="G21" s="38"/>
      <c r="H21" s="39"/>
      <c r="I21" s="39"/>
      <c r="J21" s="19"/>
      <c r="K21" s="34"/>
      <c r="L21" s="34"/>
      <c r="M21" s="35"/>
    </row>
    <row r="22" spans="2:24" x14ac:dyDescent="0.2">
      <c r="B22" s="23"/>
      <c r="C22" s="11" t="s">
        <v>37</v>
      </c>
      <c r="E22" s="24"/>
      <c r="F22" s="25" t="s">
        <v>38</v>
      </c>
      <c r="G22" s="36">
        <v>2434.058</v>
      </c>
      <c r="H22" s="266">
        <v>2430.26526176166</v>
      </c>
      <c r="I22" s="266">
        <v>2435.4202583744541</v>
      </c>
      <c r="J22" s="189">
        <v>2434.5491927531439</v>
      </c>
      <c r="K22" s="261">
        <v>-3.6999999999998181</v>
      </c>
      <c r="L22" s="261">
        <v>-13.5</v>
      </c>
      <c r="M22" s="32">
        <v>-18.699999999999818</v>
      </c>
    </row>
    <row r="23" spans="2:24" x14ac:dyDescent="0.2">
      <c r="B23" s="23"/>
      <c r="C23" s="11" t="s">
        <v>39</v>
      </c>
      <c r="E23" s="24"/>
      <c r="F23" s="25" t="s">
        <v>40</v>
      </c>
      <c r="G23" s="31">
        <v>0.27855061397004022</v>
      </c>
      <c r="H23" s="261">
        <v>-0.15581955065738384</v>
      </c>
      <c r="I23" s="261">
        <v>0.21211662339514703</v>
      </c>
      <c r="J23" s="187">
        <v>-3.5766542481326269E-2</v>
      </c>
      <c r="K23" s="261">
        <v>-0.2</v>
      </c>
      <c r="L23" s="261">
        <v>-0.39999999999999997</v>
      </c>
      <c r="M23" s="32">
        <v>-0.2</v>
      </c>
    </row>
    <row r="24" spans="2:24" ht="18" x14ac:dyDescent="0.25">
      <c r="B24" s="23"/>
      <c r="C24" s="11" t="s">
        <v>41</v>
      </c>
      <c r="E24" s="24"/>
      <c r="F24" s="25" t="s">
        <v>42</v>
      </c>
      <c r="G24" s="40">
        <v>161.89875000000004</v>
      </c>
      <c r="H24" s="265">
        <v>147.51400027517025</v>
      </c>
      <c r="I24" s="265">
        <v>148.58619996342014</v>
      </c>
      <c r="J24" s="190">
        <v>154.480505328303</v>
      </c>
      <c r="K24" s="261">
        <v>-5</v>
      </c>
      <c r="L24" s="261">
        <v>3.9000000000000057</v>
      </c>
      <c r="M24" s="32">
        <v>11.099999999999994</v>
      </c>
    </row>
    <row r="25" spans="2:24" x14ac:dyDescent="0.2">
      <c r="B25" s="23"/>
      <c r="C25" s="11" t="s">
        <v>43</v>
      </c>
      <c r="E25" s="24"/>
      <c r="F25" s="25" t="s">
        <v>14</v>
      </c>
      <c r="G25" s="31">
        <v>5.840876689095106</v>
      </c>
      <c r="H25" s="261">
        <v>5.3304786183779989</v>
      </c>
      <c r="I25" s="261">
        <v>5.3897795838632012</v>
      </c>
      <c r="J25" s="187">
        <v>5.6218013445082953</v>
      </c>
      <c r="K25" s="261">
        <v>-0.20000000000000018</v>
      </c>
      <c r="L25" s="261">
        <v>0.20000000000000018</v>
      </c>
      <c r="M25" s="32">
        <v>0.39999999999999947</v>
      </c>
    </row>
    <row r="26" spans="2:24" ht="18" x14ac:dyDescent="0.25">
      <c r="B26" s="23"/>
      <c r="C26" s="11" t="s">
        <v>44</v>
      </c>
      <c r="E26" s="24"/>
      <c r="F26" s="25" t="s">
        <v>14</v>
      </c>
      <c r="G26" s="31">
        <v>6.2275713964867014</v>
      </c>
      <c r="H26" s="261">
        <v>6.1302838923052256</v>
      </c>
      <c r="I26" s="261">
        <v>6.08629809468869</v>
      </c>
      <c r="J26" s="187">
        <v>6.0590398798251375</v>
      </c>
      <c r="K26" s="261">
        <v>0</v>
      </c>
      <c r="L26" s="261">
        <v>0</v>
      </c>
      <c r="M26" s="32">
        <v>0</v>
      </c>
    </row>
    <row r="27" spans="2:24" ht="18" x14ac:dyDescent="0.25">
      <c r="B27" s="23"/>
      <c r="C27" s="11" t="s">
        <v>45</v>
      </c>
      <c r="E27" s="24"/>
      <c r="F27" s="25" t="s">
        <v>22</v>
      </c>
      <c r="G27" s="31">
        <v>1.3142435237768098</v>
      </c>
      <c r="H27" s="261">
        <v>2.6278568070088397</v>
      </c>
      <c r="I27" s="261">
        <v>2.315999416356405</v>
      </c>
      <c r="J27" s="187">
        <v>1.9562705825664892</v>
      </c>
      <c r="K27" s="261">
        <v>-0.19999999999999973</v>
      </c>
      <c r="L27" s="261">
        <v>-0.20000000000000018</v>
      </c>
      <c r="M27" s="32">
        <v>0</v>
      </c>
    </row>
    <row r="28" spans="2:24" ht="18" x14ac:dyDescent="0.25">
      <c r="B28" s="23"/>
      <c r="C28" s="11" t="s">
        <v>46</v>
      </c>
      <c r="E28" s="24"/>
      <c r="F28" s="25" t="s">
        <v>22</v>
      </c>
      <c r="G28" s="31">
        <v>11.579261843077958</v>
      </c>
      <c r="H28" s="261">
        <v>7.1792791923576402</v>
      </c>
      <c r="I28" s="261">
        <v>5.2863929759926975</v>
      </c>
      <c r="J28" s="187">
        <v>4.3071586627747109</v>
      </c>
      <c r="K28" s="261">
        <v>-0.20000000000000018</v>
      </c>
      <c r="L28" s="261">
        <v>0.20000000000000018</v>
      </c>
      <c r="M28" s="32">
        <v>-0.40000000000000036</v>
      </c>
    </row>
    <row r="29" spans="2:24" x14ac:dyDescent="0.2">
      <c r="B29" s="23"/>
      <c r="C29" s="243" t="s">
        <v>47</v>
      </c>
      <c r="D29" s="243"/>
      <c r="E29" s="244"/>
      <c r="F29" s="245" t="s">
        <v>48</v>
      </c>
      <c r="G29" s="31">
        <v>10.374578502340086</v>
      </c>
      <c r="H29" s="261">
        <v>6.8346010605455803</v>
      </c>
      <c r="I29" s="261">
        <v>5.4388891005868061</v>
      </c>
      <c r="J29" s="187">
        <v>4.3290546784634785</v>
      </c>
      <c r="K29" s="261">
        <v>-0.79999999999999982</v>
      </c>
      <c r="L29" s="261">
        <v>0.20000000000000018</v>
      </c>
      <c r="M29" s="32">
        <v>-0.70000000000000018</v>
      </c>
    </row>
    <row r="30" spans="2:24" ht="18" x14ac:dyDescent="0.25">
      <c r="B30" s="23"/>
      <c r="C30" s="11" t="s">
        <v>49</v>
      </c>
      <c r="E30" s="24"/>
      <c r="F30" s="25" t="s">
        <v>22</v>
      </c>
      <c r="G30" s="31">
        <v>9.7251444966711631</v>
      </c>
      <c r="H30" s="261">
        <v>6.5846266693622368</v>
      </c>
      <c r="I30" s="261">
        <v>5.2769312120958034</v>
      </c>
      <c r="J30" s="187">
        <v>4.1264680612622726</v>
      </c>
      <c r="K30" s="261">
        <v>-0.76868452543688193</v>
      </c>
      <c r="L30" s="261">
        <v>0.11238484471091681</v>
      </c>
      <c r="M30" s="32">
        <v>-0.82707958887158384</v>
      </c>
      <c r="S30" s="30"/>
      <c r="T30" s="30"/>
      <c r="U30" s="30"/>
      <c r="V30" s="30"/>
      <c r="W30" s="30"/>
    </row>
    <row r="31" spans="2:24" ht="18" x14ac:dyDescent="0.25">
      <c r="B31" s="23"/>
      <c r="C31" s="11" t="s">
        <v>50</v>
      </c>
      <c r="E31" s="24"/>
      <c r="F31" s="25" t="s">
        <v>22</v>
      </c>
      <c r="G31" s="31">
        <v>-0.67912935368391913</v>
      </c>
      <c r="H31" s="261">
        <v>3.7980547068181778</v>
      </c>
      <c r="I31" s="261">
        <v>0.21925284159607372</v>
      </c>
      <c r="J31" s="187">
        <v>1.3785981529931775</v>
      </c>
      <c r="K31" s="261">
        <v>-0.69745610004399339</v>
      </c>
      <c r="L31" s="261">
        <v>-1.3555250017048763</v>
      </c>
      <c r="M31" s="32">
        <v>-0.12133671349627662</v>
      </c>
      <c r="P31" s="30"/>
      <c r="Q31" s="30"/>
      <c r="R31" s="30"/>
      <c r="S31" s="30"/>
      <c r="T31" s="30"/>
      <c r="U31" s="30"/>
      <c r="V31" s="30"/>
      <c r="W31" s="30"/>
      <c r="X31" s="30"/>
    </row>
    <row r="32" spans="2:24" ht="4.3499999999999996" customHeight="1" x14ac:dyDescent="0.2">
      <c r="B32" s="23"/>
      <c r="E32" s="24"/>
      <c r="F32" s="24"/>
      <c r="G32" s="37"/>
      <c r="H32" s="264"/>
      <c r="I32" s="264"/>
      <c r="J32" s="25"/>
      <c r="K32" s="261"/>
      <c r="L32" s="261"/>
      <c r="M32" s="32"/>
    </row>
    <row r="33" spans="2:14" ht="15" thickBot="1" x14ac:dyDescent="0.25">
      <c r="B33" s="16" t="s">
        <v>80</v>
      </c>
      <c r="C33" s="17"/>
      <c r="D33" s="17"/>
      <c r="E33" s="18"/>
      <c r="F33" s="18"/>
      <c r="G33" s="38"/>
      <c r="H33" s="39"/>
      <c r="I33" s="39"/>
      <c r="J33" s="19"/>
      <c r="K33" s="34"/>
      <c r="L33" s="34"/>
      <c r="M33" s="35"/>
    </row>
    <row r="34" spans="2:14" x14ac:dyDescent="0.2">
      <c r="B34" s="23"/>
      <c r="C34" s="11" t="s">
        <v>51</v>
      </c>
      <c r="E34" s="24"/>
      <c r="F34" s="25" t="s">
        <v>52</v>
      </c>
      <c r="G34" s="31">
        <v>-2.3334371873741446</v>
      </c>
      <c r="H34" s="261">
        <v>2.8674908357335198</v>
      </c>
      <c r="I34" s="261">
        <v>0.21706483265559484</v>
      </c>
      <c r="J34" s="187">
        <v>1.3950444576035608</v>
      </c>
      <c r="K34" s="198">
        <v>-0.60000000000000009</v>
      </c>
      <c r="L34" s="198">
        <v>-1.1000000000000001</v>
      </c>
      <c r="M34" s="29">
        <v>0</v>
      </c>
      <c r="N34" s="30"/>
    </row>
    <row r="35" spans="2:14" ht="18" x14ac:dyDescent="0.25">
      <c r="B35" s="23"/>
      <c r="C35" s="11" t="s">
        <v>53</v>
      </c>
      <c r="E35" s="24"/>
      <c r="F35" s="25" t="s">
        <v>54</v>
      </c>
      <c r="G35" s="31">
        <v>6.563333364429047</v>
      </c>
      <c r="H35" s="261">
        <v>7.4483519613252485</v>
      </c>
      <c r="I35" s="261">
        <v>6.8669252655624913</v>
      </c>
      <c r="J35" s="187">
        <v>6.925259935563723</v>
      </c>
      <c r="K35" s="198">
        <v>-1.0999999999999996</v>
      </c>
      <c r="L35" s="198">
        <v>-0.79999999999999982</v>
      </c>
      <c r="M35" s="29">
        <v>-0.59999999999999964</v>
      </c>
      <c r="N35" s="30"/>
    </row>
    <row r="36" spans="2:14" ht="4.3499999999999996" customHeight="1" x14ac:dyDescent="0.2">
      <c r="B36" s="23"/>
      <c r="E36" s="24"/>
      <c r="F36" s="24"/>
      <c r="G36" s="37"/>
      <c r="H36" s="264"/>
      <c r="I36" s="264"/>
      <c r="J36" s="25"/>
      <c r="K36" s="261"/>
      <c r="L36" s="261"/>
      <c r="M36" s="32"/>
    </row>
    <row r="37" spans="2:14" ht="18" customHeight="1" thickBot="1" x14ac:dyDescent="0.3">
      <c r="B37" s="16" t="s">
        <v>81</v>
      </c>
      <c r="C37" s="17"/>
      <c r="D37" s="17"/>
      <c r="E37" s="18"/>
      <c r="F37" s="18"/>
      <c r="G37" s="38"/>
      <c r="H37" s="39"/>
      <c r="I37" s="39"/>
      <c r="J37" s="19"/>
      <c r="K37" s="34"/>
      <c r="L37" s="34"/>
      <c r="M37" s="35"/>
    </row>
    <row r="38" spans="2:14" x14ac:dyDescent="0.2">
      <c r="B38" s="23"/>
      <c r="C38" s="11" t="s">
        <v>55</v>
      </c>
      <c r="E38" s="24"/>
      <c r="F38" s="25" t="s">
        <v>56</v>
      </c>
      <c r="G38" s="31">
        <v>43.027136545504071</v>
      </c>
      <c r="H38" s="261">
        <v>40.249726645039175</v>
      </c>
      <c r="I38" s="261">
        <v>41.145925752469516</v>
      </c>
      <c r="J38" s="187">
        <v>41.216580599367383</v>
      </c>
      <c r="K38" s="261">
        <v>8.3694921820296031E-2</v>
      </c>
      <c r="L38" s="261">
        <v>1.3497173171102332</v>
      </c>
      <c r="M38" s="32">
        <v>1.5063139737713769</v>
      </c>
      <c r="N38" s="30"/>
    </row>
    <row r="39" spans="2:14" x14ac:dyDescent="0.2">
      <c r="B39" s="23"/>
      <c r="C39" s="11" t="s">
        <v>57</v>
      </c>
      <c r="E39" s="24"/>
      <c r="F39" s="25" t="s">
        <v>56</v>
      </c>
      <c r="G39" s="31">
        <v>47.920611203417337</v>
      </c>
      <c r="H39" s="261">
        <v>45.994260591663064</v>
      </c>
      <c r="I39" s="261">
        <v>45.596063557188728</v>
      </c>
      <c r="J39" s="187">
        <v>45.837782257954736</v>
      </c>
      <c r="K39" s="261">
        <v>5.5404518674507131E-2</v>
      </c>
      <c r="L39" s="261">
        <v>0.84266925044910579</v>
      </c>
      <c r="M39" s="32">
        <v>1.6468703918368348</v>
      </c>
      <c r="N39" s="30"/>
    </row>
    <row r="40" spans="2:14" ht="18" x14ac:dyDescent="0.25">
      <c r="B40" s="23"/>
      <c r="C40" s="11" t="s">
        <v>58</v>
      </c>
      <c r="E40" s="24"/>
      <c r="F40" s="25" t="s">
        <v>56</v>
      </c>
      <c r="G40" s="31">
        <v>-4.8934746579132682</v>
      </c>
      <c r="H40" s="261">
        <v>-5.7445339466238918</v>
      </c>
      <c r="I40" s="261">
        <v>-4.4501378047192173</v>
      </c>
      <c r="J40" s="187">
        <v>-4.6212016585873492</v>
      </c>
      <c r="K40" s="261">
        <v>2.8290403145786236E-2</v>
      </c>
      <c r="L40" s="261">
        <v>0.50704806666112034</v>
      </c>
      <c r="M40" s="32">
        <v>-0.14055641806545349</v>
      </c>
      <c r="N40" s="30"/>
    </row>
    <row r="41" spans="2:14" x14ac:dyDescent="0.2">
      <c r="B41" s="23"/>
      <c r="C41" s="11" t="s">
        <v>59</v>
      </c>
      <c r="E41" s="24"/>
      <c r="F41" s="42" t="s">
        <v>60</v>
      </c>
      <c r="G41" s="31">
        <v>0.10736171339149614</v>
      </c>
      <c r="H41" s="261">
        <v>-3.2033722248003826E-2</v>
      </c>
      <c r="I41" s="261">
        <v>-5.2793954598986836E-2</v>
      </c>
      <c r="J41" s="187">
        <v>-0.13049230211478235</v>
      </c>
      <c r="K41" s="261">
        <v>-1.2717771859157345E-2</v>
      </c>
      <c r="L41" s="261">
        <v>-0.16536316271214613</v>
      </c>
      <c r="M41" s="32">
        <v>-0.26376149128753923</v>
      </c>
      <c r="N41" s="30"/>
    </row>
    <row r="42" spans="2:14" x14ac:dyDescent="0.2">
      <c r="B42" s="23"/>
      <c r="C42" s="11" t="s">
        <v>61</v>
      </c>
      <c r="E42" s="24"/>
      <c r="F42" s="42" t="s">
        <v>60</v>
      </c>
      <c r="G42" s="31">
        <v>-5.1062814106428887</v>
      </c>
      <c r="H42" s="261">
        <v>-5.7665235287979622</v>
      </c>
      <c r="I42" s="261">
        <v>-4.4467431603940337</v>
      </c>
      <c r="J42" s="187">
        <v>-4.5045418843444374</v>
      </c>
      <c r="K42" s="261">
        <v>4.0814022095783997E-2</v>
      </c>
      <c r="L42" s="261">
        <v>0.67210800467827347</v>
      </c>
      <c r="M42" s="32">
        <v>0.12303789643599661</v>
      </c>
      <c r="N42" s="30"/>
    </row>
    <row r="43" spans="2:14" x14ac:dyDescent="0.2">
      <c r="B43" s="23"/>
      <c r="C43" s="11" t="s">
        <v>62</v>
      </c>
      <c r="E43" s="24"/>
      <c r="F43" s="42" t="s">
        <v>60</v>
      </c>
      <c r="G43" s="31">
        <v>-3.8423136219270781</v>
      </c>
      <c r="H43" s="261">
        <v>-4.4059819279403545</v>
      </c>
      <c r="I43" s="261">
        <v>-3.0310443678959862</v>
      </c>
      <c r="J43" s="187">
        <v>-3.1059981465165047</v>
      </c>
      <c r="K43" s="261">
        <v>0.11880929196204626</v>
      </c>
      <c r="L43" s="261">
        <v>0.72873999141091339</v>
      </c>
      <c r="M43" s="32">
        <v>0.16770575414823297</v>
      </c>
      <c r="N43" s="30"/>
    </row>
    <row r="44" spans="2:14" ht="18" x14ac:dyDescent="0.25">
      <c r="B44" s="23"/>
      <c r="C44" s="11" t="s">
        <v>63</v>
      </c>
      <c r="E44" s="24"/>
      <c r="F44" s="42" t="s">
        <v>64</v>
      </c>
      <c r="G44" s="31">
        <v>-2.8002180058690609</v>
      </c>
      <c r="H44" s="261">
        <v>-0.56366830601327633</v>
      </c>
      <c r="I44" s="261">
        <v>1.3749375600443683</v>
      </c>
      <c r="J44" s="187">
        <v>-7.4953778620518552E-2</v>
      </c>
      <c r="K44" s="261">
        <v>0.13749832911061066</v>
      </c>
      <c r="L44" s="261">
        <v>0.60993069944886713</v>
      </c>
      <c r="M44" s="32">
        <v>-0.56103423726268042</v>
      </c>
      <c r="N44" s="30"/>
    </row>
    <row r="45" spans="2:14" x14ac:dyDescent="0.2">
      <c r="B45" s="23"/>
      <c r="C45" s="11" t="s">
        <v>65</v>
      </c>
      <c r="E45" s="24"/>
      <c r="F45" s="25" t="s">
        <v>56</v>
      </c>
      <c r="G45" s="31">
        <v>56.044649093769095</v>
      </c>
      <c r="H45" s="261">
        <v>57.57573579892756</v>
      </c>
      <c r="I45" s="261">
        <v>58.419412921374317</v>
      </c>
      <c r="J45" s="187">
        <v>60.269868026850524</v>
      </c>
      <c r="K45" s="261">
        <v>2.4354517848628632E-2</v>
      </c>
      <c r="L45" s="261">
        <v>-0.38255851997167412</v>
      </c>
      <c r="M45" s="32">
        <v>-8.318320544801594E-2</v>
      </c>
      <c r="N45" s="30"/>
    </row>
    <row r="46" spans="2:14" ht="4.3499999999999996" customHeight="1" x14ac:dyDescent="0.2">
      <c r="B46" s="23"/>
      <c r="E46" s="24"/>
      <c r="F46" s="24"/>
      <c r="G46" s="37"/>
      <c r="H46" s="264"/>
      <c r="I46" s="264"/>
      <c r="J46" s="25"/>
      <c r="K46" s="261"/>
      <c r="L46" s="261"/>
      <c r="M46" s="32"/>
      <c r="N46" s="30"/>
    </row>
    <row r="47" spans="2:14" ht="15" thickBot="1" x14ac:dyDescent="0.25">
      <c r="B47" s="16" t="s">
        <v>82</v>
      </c>
      <c r="C47" s="17"/>
      <c r="D47" s="17"/>
      <c r="E47" s="18"/>
      <c r="F47" s="18"/>
      <c r="G47" s="38"/>
      <c r="H47" s="39"/>
      <c r="I47" s="39"/>
      <c r="J47" s="19"/>
      <c r="K47" s="34"/>
      <c r="L47" s="34"/>
      <c r="M47" s="35"/>
      <c r="N47" s="30"/>
    </row>
    <row r="48" spans="2:14" x14ac:dyDescent="0.2">
      <c r="B48" s="23"/>
      <c r="C48" s="11" t="s">
        <v>66</v>
      </c>
      <c r="E48" s="24"/>
      <c r="F48" s="25" t="s">
        <v>56</v>
      </c>
      <c r="G48" s="31">
        <v>0.23641190968740569</v>
      </c>
      <c r="H48" s="261">
        <v>0.59401413064130182</v>
      </c>
      <c r="I48" s="261">
        <v>0.26838262868729312</v>
      </c>
      <c r="J48" s="187">
        <v>7.7264776433570034E-2</v>
      </c>
      <c r="K48" s="198">
        <v>-1.0561017962338712</v>
      </c>
      <c r="L48" s="198">
        <v>-0.46504278715102099</v>
      </c>
      <c r="M48" s="29">
        <v>-0.35239933973002269</v>
      </c>
      <c r="N48" s="30"/>
    </row>
    <row r="49" spans="2:14" x14ac:dyDescent="0.2">
      <c r="B49" s="23"/>
      <c r="C49" s="11" t="s">
        <v>67</v>
      </c>
      <c r="E49" s="24"/>
      <c r="F49" s="25" t="s">
        <v>56</v>
      </c>
      <c r="G49" s="31">
        <v>-1.6861276572242709</v>
      </c>
      <c r="H49" s="261">
        <v>-1.5125193371278469</v>
      </c>
      <c r="I49" s="261">
        <v>-1.6351717308583795</v>
      </c>
      <c r="J49" s="187">
        <v>-1.7646550872031517</v>
      </c>
      <c r="K49" s="198">
        <v>-0.10467416487528647</v>
      </c>
      <c r="L49" s="198">
        <v>9.5857307092484856E-2</v>
      </c>
      <c r="M49" s="29">
        <v>0.15783519700208415</v>
      </c>
      <c r="N49" s="30"/>
    </row>
    <row r="50" spans="2:14" ht="3.75" customHeight="1" x14ac:dyDescent="0.2">
      <c r="B50" s="23"/>
      <c r="E50" s="24"/>
      <c r="F50" s="24"/>
      <c r="G50" s="37"/>
      <c r="H50" s="264"/>
      <c r="I50" s="264"/>
      <c r="J50" s="25"/>
      <c r="K50" s="261"/>
      <c r="L50" s="261"/>
      <c r="M50" s="32"/>
      <c r="N50" s="30"/>
    </row>
    <row r="51" spans="2:14" ht="15" hidden="1" outlineLevel="1" thickBot="1" x14ac:dyDescent="0.25">
      <c r="B51" s="16" t="s">
        <v>4</v>
      </c>
      <c r="C51" s="17"/>
      <c r="D51" s="17"/>
      <c r="E51" s="18"/>
      <c r="F51" s="18"/>
      <c r="G51" s="38"/>
      <c r="H51" s="39"/>
      <c r="I51" s="39"/>
      <c r="J51" s="19"/>
      <c r="K51" s="34"/>
      <c r="L51" s="34"/>
      <c r="M51" s="35"/>
      <c r="N51" s="30"/>
    </row>
    <row r="52" spans="2:14" hidden="1" outlineLevel="1" x14ac:dyDescent="0.2">
      <c r="B52" s="23"/>
      <c r="C52" s="11" t="s">
        <v>6</v>
      </c>
      <c r="E52" s="24"/>
      <c r="F52" s="25" t="s">
        <v>10</v>
      </c>
      <c r="G52" s="37"/>
      <c r="H52" s="264"/>
      <c r="I52" s="264"/>
      <c r="J52" s="25"/>
      <c r="K52" s="261"/>
      <c r="L52" s="261"/>
      <c r="M52" s="32"/>
      <c r="N52" s="30"/>
    </row>
    <row r="53" spans="2:14" hidden="1" outlineLevel="1" x14ac:dyDescent="0.2">
      <c r="B53" s="23"/>
      <c r="C53" s="11" t="s">
        <v>5</v>
      </c>
      <c r="E53" s="24"/>
      <c r="F53" s="25" t="s">
        <v>10</v>
      </c>
      <c r="G53" s="37"/>
      <c r="H53" s="264"/>
      <c r="I53" s="264"/>
      <c r="J53" s="25"/>
      <c r="K53" s="261"/>
      <c r="L53" s="261"/>
      <c r="M53" s="32"/>
      <c r="N53" s="30"/>
    </row>
    <row r="54" spans="2:14" ht="3.75" hidden="1" customHeight="1" collapsed="1" thickBot="1" x14ac:dyDescent="0.25">
      <c r="B54" s="23"/>
      <c r="E54" s="24"/>
      <c r="F54" s="24"/>
      <c r="G54" s="37"/>
      <c r="H54" s="264"/>
      <c r="I54" s="264"/>
      <c r="J54" s="25"/>
      <c r="K54" s="261"/>
      <c r="L54" s="261"/>
      <c r="M54" s="32"/>
      <c r="N54" s="30"/>
    </row>
    <row r="55" spans="2:14" ht="15" thickBot="1" x14ac:dyDescent="0.25">
      <c r="B55" s="16" t="s">
        <v>83</v>
      </c>
      <c r="C55" s="17"/>
      <c r="D55" s="17"/>
      <c r="E55" s="43"/>
      <c r="F55" s="18"/>
      <c r="G55" s="38"/>
      <c r="H55" s="39"/>
      <c r="I55" s="39"/>
      <c r="J55" s="19"/>
      <c r="K55" s="34"/>
      <c r="L55" s="34"/>
      <c r="M55" s="35"/>
      <c r="N55" s="261"/>
    </row>
    <row r="56" spans="2:14" x14ac:dyDescent="0.2">
      <c r="B56" s="23"/>
      <c r="C56" s="11" t="s">
        <v>68</v>
      </c>
      <c r="E56" s="24"/>
      <c r="F56" s="25" t="s">
        <v>22</v>
      </c>
      <c r="G56" s="31">
        <v>-0.74954623094660633</v>
      </c>
      <c r="H56" s="261">
        <v>0.4182373153031449</v>
      </c>
      <c r="I56" s="261">
        <v>3.3428283073728409</v>
      </c>
      <c r="J56" s="187">
        <v>3.6201243943861101</v>
      </c>
      <c r="K56" s="44">
        <v>-0.79999999999999993</v>
      </c>
      <c r="L56" s="44">
        <v>-0.40000000000000036</v>
      </c>
      <c r="M56" s="192">
        <v>0</v>
      </c>
      <c r="N56" s="30"/>
    </row>
    <row r="57" spans="2:14" ht="18" customHeight="1" x14ac:dyDescent="0.25">
      <c r="B57" s="23"/>
      <c r="C57" s="11" t="s">
        <v>69</v>
      </c>
      <c r="E57" s="24"/>
      <c r="F57" s="25" t="s">
        <v>70</v>
      </c>
      <c r="G57" s="45">
        <v>1.0813067025</v>
      </c>
      <c r="H57" s="263">
        <v>1.0925110384848484</v>
      </c>
      <c r="I57" s="263">
        <v>1.1096999999999999</v>
      </c>
      <c r="J57" s="191">
        <v>1.1096999999999999</v>
      </c>
      <c r="K57" s="261">
        <v>1.3</v>
      </c>
      <c r="L57" s="261">
        <v>3.1</v>
      </c>
      <c r="M57" s="32">
        <v>3.1</v>
      </c>
      <c r="N57" s="30"/>
    </row>
    <row r="58" spans="2:14" ht="18" customHeight="1" x14ac:dyDescent="0.25">
      <c r="B58" s="23"/>
      <c r="C58" s="11" t="s">
        <v>71</v>
      </c>
      <c r="E58" s="24"/>
      <c r="F58" s="25" t="s">
        <v>70</v>
      </c>
      <c r="G58" s="31">
        <v>83.744625472191672</v>
      </c>
      <c r="H58" s="261">
        <v>82.068778644716673</v>
      </c>
      <c r="I58" s="261">
        <v>74.39824999999999</v>
      </c>
      <c r="J58" s="187">
        <v>72.092666666666659</v>
      </c>
      <c r="K58" s="261">
        <v>-2</v>
      </c>
      <c r="L58" s="261">
        <v>-4.5999999999999996</v>
      </c>
      <c r="M58" s="32">
        <v>-3.2</v>
      </c>
      <c r="N58" s="30"/>
    </row>
    <row r="59" spans="2:14" ht="18" x14ac:dyDescent="0.25">
      <c r="B59" s="23"/>
      <c r="C59" s="11" t="s">
        <v>72</v>
      </c>
      <c r="E59" s="24"/>
      <c r="F59" s="25" t="s">
        <v>22</v>
      </c>
      <c r="G59" s="31">
        <v>-19.219759094304791</v>
      </c>
      <c r="H59" s="261">
        <v>-2.0011395573456667</v>
      </c>
      <c r="I59" s="261">
        <v>-9.3464637483190955</v>
      </c>
      <c r="J59" s="187">
        <v>-3.0989752223114522</v>
      </c>
      <c r="K59" s="261">
        <v>-2</v>
      </c>
      <c r="L59" s="261">
        <v>-2.5</v>
      </c>
      <c r="M59" s="32">
        <v>1.4</v>
      </c>
      <c r="N59" s="30"/>
    </row>
    <row r="60" spans="2:14" ht="18" x14ac:dyDescent="0.25">
      <c r="B60" s="23"/>
      <c r="C60" s="11" t="s">
        <v>73</v>
      </c>
      <c r="E60" s="24"/>
      <c r="F60" s="25" t="s">
        <v>22</v>
      </c>
      <c r="G60" s="31">
        <v>-21.300524513788019</v>
      </c>
      <c r="H60" s="261">
        <v>-3.0061748566269699</v>
      </c>
      <c r="I60" s="261">
        <v>-10.750663212897393</v>
      </c>
      <c r="J60" s="187">
        <v>-3.0989752223114522</v>
      </c>
      <c r="K60" s="262">
        <v>-3.3</v>
      </c>
      <c r="L60" s="262">
        <v>-4</v>
      </c>
      <c r="M60" s="32">
        <v>1.4</v>
      </c>
      <c r="N60" s="30"/>
    </row>
    <row r="61" spans="2:14" x14ac:dyDescent="0.2">
      <c r="B61" s="23"/>
      <c r="C61" s="11" t="s">
        <v>74</v>
      </c>
      <c r="E61" s="24"/>
      <c r="F61" s="25" t="s">
        <v>22</v>
      </c>
      <c r="G61" s="31">
        <v>-12.489385450449719</v>
      </c>
      <c r="H61" s="261">
        <v>7.3009422784167111</v>
      </c>
      <c r="I61" s="261">
        <v>1.3330067346683405</v>
      </c>
      <c r="J61" s="187">
        <v>2.4624157177753903</v>
      </c>
      <c r="K61" s="261">
        <v>-4.1000000000000005</v>
      </c>
      <c r="L61" s="261">
        <v>-2.5999999999999996</v>
      </c>
      <c r="M61" s="32">
        <v>1.6</v>
      </c>
      <c r="N61" s="30"/>
    </row>
    <row r="62" spans="2:14" ht="18" x14ac:dyDescent="0.25">
      <c r="B62" s="23"/>
      <c r="C62" s="11" t="s">
        <v>75</v>
      </c>
      <c r="E62" s="24"/>
      <c r="F62" s="25" t="s">
        <v>15</v>
      </c>
      <c r="G62" s="31">
        <v>3.4307379999999998</v>
      </c>
      <c r="H62" s="261">
        <v>3.6081924999999999</v>
      </c>
      <c r="I62" s="261">
        <v>2.4712499999999999</v>
      </c>
      <c r="J62" s="187">
        <v>2.2066665000000003</v>
      </c>
      <c r="K62" s="261">
        <v>0</v>
      </c>
      <c r="L62" s="261">
        <v>-0.29999999999999982</v>
      </c>
      <c r="M62" s="32">
        <v>-0.29999999999999982</v>
      </c>
      <c r="N62" s="30"/>
    </row>
    <row r="63" spans="2:14" ht="15" thickBot="1" x14ac:dyDescent="0.25">
      <c r="B63" s="46"/>
      <c r="C63" s="47" t="s">
        <v>76</v>
      </c>
      <c r="D63" s="47"/>
      <c r="E63" s="48"/>
      <c r="F63" s="49" t="s">
        <v>14</v>
      </c>
      <c r="G63" s="260">
        <v>3.6488170000000002</v>
      </c>
      <c r="H63" s="258">
        <v>3.4875305000000001</v>
      </c>
      <c r="I63" s="258">
        <v>3.3251267500000004</v>
      </c>
      <c r="J63" s="259">
        <v>3.3409932499999999</v>
      </c>
      <c r="K63" s="258">
        <v>-0.10000000000000009</v>
      </c>
      <c r="L63" s="258">
        <v>-0.30000000000000027</v>
      </c>
      <c r="M63" s="257">
        <v>-0.30000000000000027</v>
      </c>
      <c r="N63" s="30"/>
    </row>
    <row r="64" spans="2:14" ht="15.75" customHeight="1" x14ac:dyDescent="0.2">
      <c r="B64" s="11" t="s">
        <v>84</v>
      </c>
    </row>
    <row r="65" spans="2:4" ht="15.75" customHeight="1" x14ac:dyDescent="0.2">
      <c r="B65" s="11" t="s">
        <v>85</v>
      </c>
    </row>
    <row r="66" spans="2:4" ht="15.75" customHeight="1" x14ac:dyDescent="0.2">
      <c r="B66" s="11" t="s">
        <v>86</v>
      </c>
    </row>
    <row r="67" spans="2:4" ht="15.75" customHeight="1" x14ac:dyDescent="0.2">
      <c r="B67" s="11" t="s">
        <v>87</v>
      </c>
    </row>
    <row r="68" spans="2:4" x14ac:dyDescent="0.2">
      <c r="B68" s="11" t="s">
        <v>88</v>
      </c>
    </row>
    <row r="69" spans="2:4" x14ac:dyDescent="0.2">
      <c r="B69" s="11" t="s">
        <v>89</v>
      </c>
    </row>
    <row r="70" spans="2:4" x14ac:dyDescent="0.2">
      <c r="B70" s="11" t="s">
        <v>90</v>
      </c>
    </row>
    <row r="71" spans="2:4" x14ac:dyDescent="0.2">
      <c r="B71" s="11" t="s">
        <v>91</v>
      </c>
    </row>
    <row r="72" spans="2:4" x14ac:dyDescent="0.2">
      <c r="B72" s="11" t="s">
        <v>92</v>
      </c>
    </row>
    <row r="73" spans="2:4" x14ac:dyDescent="0.2">
      <c r="C73" s="11" t="s">
        <v>93</v>
      </c>
    </row>
    <row r="74" spans="2:4" x14ac:dyDescent="0.2">
      <c r="B74" s="11" t="s">
        <v>94</v>
      </c>
    </row>
    <row r="75" spans="2:4" x14ac:dyDescent="0.2">
      <c r="B75" s="11" t="s">
        <v>95</v>
      </c>
      <c r="D75" s="246"/>
    </row>
    <row r="76" spans="2:4" x14ac:dyDescent="0.2">
      <c r="B76" s="11" t="s">
        <v>96</v>
      </c>
    </row>
    <row r="77" spans="2:4" x14ac:dyDescent="0.2">
      <c r="B77" s="11" t="s">
        <v>97</v>
      </c>
    </row>
    <row r="78" spans="2:4" x14ac:dyDescent="0.2">
      <c r="B78" s="11" t="s">
        <v>98</v>
      </c>
    </row>
    <row r="80" spans="2:4" ht="15.75" x14ac:dyDescent="0.2">
      <c r="C80" s="246"/>
      <c r="D80" s="256"/>
    </row>
  </sheetData>
  <mergeCells count="5">
    <mergeCell ref="B3:E4"/>
    <mergeCell ref="F3:F4"/>
    <mergeCell ref="B2:M2"/>
    <mergeCell ref="K3:M3"/>
    <mergeCell ref="H3:J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A76"/>
  <sheetViews>
    <sheetView zoomScale="80" zoomScaleNormal="80" workbookViewId="0">
      <selection activeCell="AE34" sqref="AE34"/>
    </sheetView>
  </sheetViews>
  <sheetFormatPr defaultColWidth="9.140625" defaultRowHeight="14.25" x14ac:dyDescent="0.2"/>
  <cols>
    <col min="1" max="5" width="3.140625" style="52" customWidth="1"/>
    <col min="6" max="6" width="29.85546875" style="52" customWidth="1"/>
    <col min="7" max="7" width="22" style="52" customWidth="1"/>
    <col min="8" max="8" width="10.5703125" style="52" customWidth="1"/>
    <col min="9" max="19" width="9.140625" style="52" customWidth="1"/>
    <col min="20" max="22" width="9.140625" style="52"/>
    <col min="23" max="27" width="9.140625" style="52" customWidth="1"/>
    <col min="28" max="16384" width="9.140625" style="52"/>
  </cols>
  <sheetData>
    <row r="1" spans="2:27" ht="22.5" customHeight="1" thickBot="1" x14ac:dyDescent="0.35">
      <c r="B1" s="51" t="s">
        <v>99</v>
      </c>
    </row>
    <row r="2" spans="2:27" ht="30" customHeight="1" x14ac:dyDescent="0.2">
      <c r="B2" s="65" t="str">
        <f>""&amp;Summary!$H$3&amp;" - GDP components [level]"</f>
        <v>Autumn medium-term forecast (MTF-2024Q3) - GDP components [level]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 x14ac:dyDescent="0.2">
      <c r="B3" s="308" t="s">
        <v>100</v>
      </c>
      <c r="C3" s="309"/>
      <c r="D3" s="309"/>
      <c r="E3" s="309"/>
      <c r="F3" s="310"/>
      <c r="G3" s="311" t="s">
        <v>19</v>
      </c>
      <c r="H3" s="111" t="s">
        <v>20</v>
      </c>
      <c r="I3" s="297">
        <v>2024</v>
      </c>
      <c r="J3" s="297">
        <v>2025</v>
      </c>
      <c r="K3" s="312">
        <v>2026</v>
      </c>
      <c r="L3" s="293">
        <v>2023</v>
      </c>
      <c r="M3" s="294"/>
      <c r="N3" s="294"/>
      <c r="O3" s="296"/>
      <c r="P3" s="293">
        <v>2024</v>
      </c>
      <c r="Q3" s="294"/>
      <c r="R3" s="294"/>
      <c r="S3" s="296"/>
      <c r="T3" s="293">
        <v>2025</v>
      </c>
      <c r="U3" s="294"/>
      <c r="V3" s="294"/>
      <c r="W3" s="296"/>
      <c r="X3" s="294">
        <v>2026</v>
      </c>
      <c r="Y3" s="294"/>
      <c r="Z3" s="294"/>
      <c r="AA3" s="295"/>
    </row>
    <row r="4" spans="2:27" x14ac:dyDescent="0.2">
      <c r="B4" s="303"/>
      <c r="C4" s="304"/>
      <c r="D4" s="304"/>
      <c r="E4" s="304"/>
      <c r="F4" s="305"/>
      <c r="G4" s="307"/>
      <c r="H4" s="173">
        <v>2023</v>
      </c>
      <c r="I4" s="298"/>
      <c r="J4" s="298"/>
      <c r="K4" s="313"/>
      <c r="L4" s="115" t="s">
        <v>0</v>
      </c>
      <c r="M4" s="113" t="s">
        <v>1</v>
      </c>
      <c r="N4" s="113" t="s">
        <v>2</v>
      </c>
      <c r="O4" s="114" t="s">
        <v>3</v>
      </c>
      <c r="P4" s="115" t="s">
        <v>0</v>
      </c>
      <c r="Q4" s="113" t="s">
        <v>1</v>
      </c>
      <c r="R4" s="113" t="s">
        <v>2</v>
      </c>
      <c r="S4" s="203" t="s">
        <v>3</v>
      </c>
      <c r="T4" s="115" t="s">
        <v>0</v>
      </c>
      <c r="U4" s="113" t="s">
        <v>1</v>
      </c>
      <c r="V4" s="113" t="s">
        <v>2</v>
      </c>
      <c r="W4" s="114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4.3499999999999996" customHeight="1" x14ac:dyDescent="0.2">
      <c r="B5" s="8"/>
      <c r="C5" s="9"/>
      <c r="D5" s="9"/>
      <c r="E5" s="9"/>
      <c r="F5" s="117"/>
      <c r="G5" s="118"/>
      <c r="H5" s="121"/>
      <c r="I5" s="120"/>
      <c r="J5" s="120"/>
      <c r="K5" s="121"/>
      <c r="L5" s="61"/>
      <c r="M5" s="61"/>
      <c r="N5" s="61"/>
      <c r="O5" s="232"/>
      <c r="P5" s="61"/>
      <c r="Q5" s="61"/>
      <c r="R5" s="61"/>
      <c r="S5" s="61"/>
      <c r="T5" s="162"/>
      <c r="U5" s="61"/>
      <c r="V5" s="61"/>
      <c r="W5" s="86"/>
      <c r="X5" s="61"/>
      <c r="Y5" s="61"/>
      <c r="Z5" s="61"/>
      <c r="AA5" s="4"/>
    </row>
    <row r="6" spans="2:27" x14ac:dyDescent="0.2">
      <c r="B6" s="3"/>
      <c r="C6" s="52" t="s">
        <v>25</v>
      </c>
      <c r="F6" s="86"/>
      <c r="G6" s="42" t="s">
        <v>101</v>
      </c>
      <c r="H6" s="127">
        <v>122812.79500000001</v>
      </c>
      <c r="I6" s="267">
        <v>131424.76336745842</v>
      </c>
      <c r="J6" s="267">
        <v>138665.90367420611</v>
      </c>
      <c r="K6" s="127">
        <v>144586.73197889762</v>
      </c>
      <c r="L6" s="110">
        <v>29591.412735970422</v>
      </c>
      <c r="M6" s="110">
        <v>30381.146031485532</v>
      </c>
      <c r="N6" s="110">
        <v>31086.308637015005</v>
      </c>
      <c r="O6" s="129">
        <v>31753.927595529065</v>
      </c>
      <c r="P6" s="110">
        <v>32145.581716750774</v>
      </c>
      <c r="Q6" s="110">
        <v>32641.511330098539</v>
      </c>
      <c r="R6" s="110">
        <v>33067.83298294717</v>
      </c>
      <c r="S6" s="110">
        <v>33569.837337661927</v>
      </c>
      <c r="T6" s="165">
        <v>33966.576999482349</v>
      </c>
      <c r="U6" s="110">
        <v>34427.517467269943</v>
      </c>
      <c r="V6" s="110">
        <v>34923.987610507007</v>
      </c>
      <c r="W6" s="129">
        <v>35347.821596946822</v>
      </c>
      <c r="X6" s="110">
        <v>35653.160665754011</v>
      </c>
      <c r="Y6" s="110">
        <v>35979.656634331928</v>
      </c>
      <c r="Z6" s="110">
        <v>36302.494329837042</v>
      </c>
      <c r="AA6" s="130">
        <v>36651.420348974636</v>
      </c>
    </row>
    <row r="7" spans="2:27" x14ac:dyDescent="0.2">
      <c r="B7" s="3"/>
      <c r="E7" s="52" t="s">
        <v>102</v>
      </c>
      <c r="F7" s="86"/>
      <c r="G7" s="42" t="s">
        <v>101</v>
      </c>
      <c r="H7" s="129">
        <v>72467.752105696723</v>
      </c>
      <c r="I7" s="267">
        <v>75909.134007908273</v>
      </c>
      <c r="J7" s="267">
        <v>80303.207763596001</v>
      </c>
      <c r="K7" s="129">
        <v>83610.583244798807</v>
      </c>
      <c r="L7" s="110">
        <v>17853.419999273869</v>
      </c>
      <c r="M7" s="110">
        <v>18038.465978941684</v>
      </c>
      <c r="N7" s="110">
        <v>18248.221856776025</v>
      </c>
      <c r="O7" s="129">
        <v>18327.64427070515</v>
      </c>
      <c r="P7" s="110">
        <v>18665.800062259754</v>
      </c>
      <c r="Q7" s="110">
        <v>18858.418303296341</v>
      </c>
      <c r="R7" s="110">
        <v>19061.891962325499</v>
      </c>
      <c r="S7" s="110">
        <v>19323.023680026676</v>
      </c>
      <c r="T7" s="165">
        <v>19699.873709024625</v>
      </c>
      <c r="U7" s="110">
        <v>19942.639066733129</v>
      </c>
      <c r="V7" s="110">
        <v>20206.439573048494</v>
      </c>
      <c r="W7" s="129">
        <v>20454.255414789754</v>
      </c>
      <c r="X7" s="110">
        <v>20646.30323481332</v>
      </c>
      <c r="Y7" s="110">
        <v>20808.694431106727</v>
      </c>
      <c r="Z7" s="110">
        <v>20986.751563808695</v>
      </c>
      <c r="AA7" s="130">
        <v>21168.834015070064</v>
      </c>
    </row>
    <row r="8" spans="2:27" x14ac:dyDescent="0.2">
      <c r="B8" s="3"/>
      <c r="E8" s="52" t="s">
        <v>103</v>
      </c>
      <c r="F8" s="86"/>
      <c r="G8" s="42" t="s">
        <v>101</v>
      </c>
      <c r="H8" s="129">
        <v>24705.181999999986</v>
      </c>
      <c r="I8" s="110">
        <v>26706.367759749861</v>
      </c>
      <c r="J8" s="110">
        <v>28171.527999999998</v>
      </c>
      <c r="K8" s="129">
        <v>29500.588</v>
      </c>
      <c r="L8" s="110">
        <v>5972.5273237157598</v>
      </c>
      <c r="M8" s="110">
        <v>6090.0540369685996</v>
      </c>
      <c r="N8" s="110">
        <v>6243.4888751008302</v>
      </c>
      <c r="O8" s="129">
        <v>6399.1117642148001</v>
      </c>
      <c r="P8" s="110">
        <v>6526.0374514073201</v>
      </c>
      <c r="Q8" s="110">
        <v>6695.4553083425399</v>
      </c>
      <c r="R8" s="110">
        <v>6704.8549999999996</v>
      </c>
      <c r="S8" s="110">
        <v>6780.02</v>
      </c>
      <c r="T8" s="165">
        <v>6910.723</v>
      </c>
      <c r="U8" s="110">
        <v>7020.8379999999997</v>
      </c>
      <c r="V8" s="110">
        <v>7078.5990000000002</v>
      </c>
      <c r="W8" s="129">
        <v>7161.3680000000004</v>
      </c>
      <c r="X8" s="110">
        <v>7228.2740000000003</v>
      </c>
      <c r="Y8" s="110">
        <v>7342.2979999999998</v>
      </c>
      <c r="Z8" s="110">
        <v>7431.53</v>
      </c>
      <c r="AA8" s="130">
        <v>7498.4859999999999</v>
      </c>
    </row>
    <row r="9" spans="2:27" x14ac:dyDescent="0.2">
      <c r="B9" s="3"/>
      <c r="E9" s="52" t="s">
        <v>29</v>
      </c>
      <c r="F9" s="86"/>
      <c r="G9" s="42" t="s">
        <v>101</v>
      </c>
      <c r="H9" s="129">
        <v>26975.924999999992</v>
      </c>
      <c r="I9" s="110">
        <v>27094.423649195021</v>
      </c>
      <c r="J9" s="110">
        <v>29344.4725741047</v>
      </c>
      <c r="K9" s="129">
        <v>30820.922599944028</v>
      </c>
      <c r="L9" s="110">
        <v>6499.5562673191916</v>
      </c>
      <c r="M9" s="110">
        <v>6600.186377653813</v>
      </c>
      <c r="N9" s="110">
        <v>6645.339597205786</v>
      </c>
      <c r="O9" s="129">
        <v>7230.842757821204</v>
      </c>
      <c r="P9" s="110">
        <v>6548.9625011884755</v>
      </c>
      <c r="Q9" s="110">
        <v>6706.1721099598744</v>
      </c>
      <c r="R9" s="110">
        <v>6881.713714885238</v>
      </c>
      <c r="S9" s="110">
        <v>6957.5753231614344</v>
      </c>
      <c r="T9" s="165">
        <v>7102.330707568819</v>
      </c>
      <c r="U9" s="110">
        <v>7212.2823684473697</v>
      </c>
      <c r="V9" s="110">
        <v>7454.0749091736307</v>
      </c>
      <c r="W9" s="129">
        <v>7575.7845889148821</v>
      </c>
      <c r="X9" s="110">
        <v>7753.0339381205968</v>
      </c>
      <c r="Y9" s="110">
        <v>7709.2497437527445</v>
      </c>
      <c r="Z9" s="110">
        <v>7674.0108276758874</v>
      </c>
      <c r="AA9" s="130">
        <v>7684.6280903947991</v>
      </c>
    </row>
    <row r="10" spans="2:27" x14ac:dyDescent="0.2">
      <c r="B10" s="3"/>
      <c r="E10" s="52" t="s">
        <v>104</v>
      </c>
      <c r="F10" s="86"/>
      <c r="G10" s="42" t="s">
        <v>101</v>
      </c>
      <c r="H10" s="129">
        <v>124148.85910569673</v>
      </c>
      <c r="I10" s="110">
        <v>129709.92541685315</v>
      </c>
      <c r="J10" s="110">
        <v>137819.20833770069</v>
      </c>
      <c r="K10" s="129">
        <v>143932.09384474283</v>
      </c>
      <c r="L10" s="110">
        <v>30325.503590308821</v>
      </c>
      <c r="M10" s="110">
        <v>30728.706393564094</v>
      </c>
      <c r="N10" s="110">
        <v>31137.050329082642</v>
      </c>
      <c r="O10" s="129">
        <v>31957.598792741155</v>
      </c>
      <c r="P10" s="110">
        <v>31740.800014855547</v>
      </c>
      <c r="Q10" s="110">
        <v>32260.045721598755</v>
      </c>
      <c r="R10" s="110">
        <v>32648.460677210736</v>
      </c>
      <c r="S10" s="110">
        <v>33060.619003188112</v>
      </c>
      <c r="T10" s="165">
        <v>33712.92741659344</v>
      </c>
      <c r="U10" s="110">
        <v>34175.759435180502</v>
      </c>
      <c r="V10" s="110">
        <v>34739.113482222128</v>
      </c>
      <c r="W10" s="129">
        <v>35191.408003704637</v>
      </c>
      <c r="X10" s="110">
        <v>35627.611172933917</v>
      </c>
      <c r="Y10" s="110">
        <v>35860.242174859472</v>
      </c>
      <c r="Z10" s="110">
        <v>36092.292391484581</v>
      </c>
      <c r="AA10" s="130">
        <v>36351.948105464864</v>
      </c>
    </row>
    <row r="11" spans="2:27" x14ac:dyDescent="0.2">
      <c r="B11" s="3"/>
      <c r="D11" s="52" t="s">
        <v>105</v>
      </c>
      <c r="F11" s="86"/>
      <c r="G11" s="42" t="s">
        <v>101</v>
      </c>
      <c r="H11" s="129">
        <v>112700.87724487676</v>
      </c>
      <c r="I11" s="110">
        <v>112440.64778418728</v>
      </c>
      <c r="J11" s="110">
        <v>119416.0261772411</v>
      </c>
      <c r="K11" s="129">
        <v>126194.38817654728</v>
      </c>
      <c r="L11" s="110">
        <v>28743.415155245901</v>
      </c>
      <c r="M11" s="110">
        <v>28449.092847297699</v>
      </c>
      <c r="N11" s="110">
        <v>28182.537554859722</v>
      </c>
      <c r="O11" s="129">
        <v>27325.83168747343</v>
      </c>
      <c r="P11" s="110">
        <v>27191.455612400481</v>
      </c>
      <c r="Q11" s="110">
        <v>28019.053804967149</v>
      </c>
      <c r="R11" s="110">
        <v>28427.949729950509</v>
      </c>
      <c r="S11" s="110">
        <v>28802.188636869127</v>
      </c>
      <c r="T11" s="165">
        <v>29204.333349543245</v>
      </c>
      <c r="U11" s="110">
        <v>29671.954905772134</v>
      </c>
      <c r="V11" s="110">
        <v>30073.945606575751</v>
      </c>
      <c r="W11" s="129">
        <v>30465.792315349976</v>
      </c>
      <c r="X11" s="110">
        <v>30891.276130670696</v>
      </c>
      <c r="Y11" s="110">
        <v>31347.848403523963</v>
      </c>
      <c r="Z11" s="110">
        <v>31764.77915832046</v>
      </c>
      <c r="AA11" s="130">
        <v>32190.484484032142</v>
      </c>
    </row>
    <row r="12" spans="2:27" x14ac:dyDescent="0.2">
      <c r="B12" s="3"/>
      <c r="D12" s="52" t="s">
        <v>106</v>
      </c>
      <c r="F12" s="86"/>
      <c r="G12" s="42" t="s">
        <v>101</v>
      </c>
      <c r="H12" s="129">
        <v>111395.56313177507</v>
      </c>
      <c r="I12" s="110">
        <v>110419.16959336356</v>
      </c>
      <c r="J12" s="110">
        <v>117686.47355415381</v>
      </c>
      <c r="K12" s="129">
        <v>124598.13693363444</v>
      </c>
      <c r="L12" s="110">
        <v>28601.99530902741</v>
      </c>
      <c r="M12" s="110">
        <v>27884.453749439512</v>
      </c>
      <c r="N12" s="110">
        <v>27636.023161903318</v>
      </c>
      <c r="O12" s="129">
        <v>27273.090911404819</v>
      </c>
      <c r="P12" s="110">
        <v>26140.950088709564</v>
      </c>
      <c r="Q12" s="110">
        <v>27754.338745706431</v>
      </c>
      <c r="R12" s="110">
        <v>28120.515625090255</v>
      </c>
      <c r="S12" s="110">
        <v>28403.365133857318</v>
      </c>
      <c r="T12" s="165">
        <v>28773.155569389055</v>
      </c>
      <c r="U12" s="110">
        <v>29211.237733804213</v>
      </c>
      <c r="V12" s="110">
        <v>29657.100289695954</v>
      </c>
      <c r="W12" s="129">
        <v>30044.979961264587</v>
      </c>
      <c r="X12" s="110">
        <v>30599.902543124768</v>
      </c>
      <c r="Y12" s="110">
        <v>30975.451593883103</v>
      </c>
      <c r="Z12" s="110">
        <v>31329.823050332834</v>
      </c>
      <c r="AA12" s="130">
        <v>31692.959746293716</v>
      </c>
    </row>
    <row r="13" spans="2:27" ht="15" thickBot="1" x14ac:dyDescent="0.25">
      <c r="B13" s="57"/>
      <c r="C13" s="88"/>
      <c r="D13" s="88" t="s">
        <v>32</v>
      </c>
      <c r="E13" s="88"/>
      <c r="F13" s="89"/>
      <c r="G13" s="179" t="s">
        <v>101</v>
      </c>
      <c r="H13" s="139">
        <v>1305.3141131016928</v>
      </c>
      <c r="I13" s="92">
        <v>2021.4781908236982</v>
      </c>
      <c r="J13" s="92">
        <v>1729.5526230872965</v>
      </c>
      <c r="K13" s="139">
        <v>1596.2512429128401</v>
      </c>
      <c r="L13" s="92">
        <v>141.41984621849042</v>
      </c>
      <c r="M13" s="92">
        <v>564.6390978581876</v>
      </c>
      <c r="N13" s="92">
        <v>546.51439295640375</v>
      </c>
      <c r="O13" s="139">
        <v>52.740776068611012</v>
      </c>
      <c r="P13" s="92">
        <v>1050.5055236909175</v>
      </c>
      <c r="Q13" s="92">
        <v>264.71505926071768</v>
      </c>
      <c r="R13" s="92">
        <v>307.43410486025459</v>
      </c>
      <c r="S13" s="92">
        <v>398.8235030118085</v>
      </c>
      <c r="T13" s="182">
        <v>431.17778015419026</v>
      </c>
      <c r="U13" s="92">
        <v>460.71717196792088</v>
      </c>
      <c r="V13" s="92">
        <v>416.84531687979688</v>
      </c>
      <c r="W13" s="139">
        <v>420.81235408538851</v>
      </c>
      <c r="X13" s="92">
        <v>291.37358754592788</v>
      </c>
      <c r="Y13" s="92">
        <v>372.39680964086074</v>
      </c>
      <c r="Z13" s="92">
        <v>434.95610798762573</v>
      </c>
      <c r="AA13" s="93">
        <v>497.52473773842576</v>
      </c>
    </row>
    <row r="14" spans="2:27" ht="15" thickBot="1" x14ac:dyDescent="0.25">
      <c r="G14" s="94"/>
    </row>
    <row r="15" spans="2:27" ht="30" customHeight="1" x14ac:dyDescent="0.2">
      <c r="B15" s="65" t="str">
        <f>""&amp;Summary!$H$3&amp;" - GDP components [change over previous period]"</f>
        <v>Autumn medium-term forecast (MTF-2024Q3) - GDP components [change over previous period]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7"/>
    </row>
    <row r="16" spans="2:27" x14ac:dyDescent="0.2">
      <c r="B16" s="308" t="s">
        <v>100</v>
      </c>
      <c r="C16" s="309"/>
      <c r="D16" s="309"/>
      <c r="E16" s="309"/>
      <c r="F16" s="310"/>
      <c r="G16" s="311" t="s">
        <v>19</v>
      </c>
      <c r="H16" s="111" t="str">
        <f t="shared" ref="H16:K16" si="0">H$3</f>
        <v>Actual</v>
      </c>
      <c r="I16" s="297">
        <f t="shared" si="0"/>
        <v>2024</v>
      </c>
      <c r="J16" s="297">
        <f t="shared" si="0"/>
        <v>2025</v>
      </c>
      <c r="K16" s="312">
        <f t="shared" si="0"/>
        <v>2026</v>
      </c>
      <c r="L16" s="293">
        <f t="shared" ref="L16:X16" si="1">L$3</f>
        <v>2023</v>
      </c>
      <c r="M16" s="294"/>
      <c r="N16" s="294"/>
      <c r="O16" s="296"/>
      <c r="P16" s="293">
        <f t="shared" si="1"/>
        <v>2024</v>
      </c>
      <c r="Q16" s="294"/>
      <c r="R16" s="294"/>
      <c r="S16" s="296"/>
      <c r="T16" s="293">
        <f t="shared" si="1"/>
        <v>2025</v>
      </c>
      <c r="U16" s="294"/>
      <c r="V16" s="294"/>
      <c r="W16" s="296"/>
      <c r="X16" s="293">
        <f t="shared" si="1"/>
        <v>2026</v>
      </c>
      <c r="Y16" s="294"/>
      <c r="Z16" s="294"/>
      <c r="AA16" s="295"/>
    </row>
    <row r="17" spans="2:27" x14ac:dyDescent="0.2">
      <c r="B17" s="303"/>
      <c r="C17" s="304"/>
      <c r="D17" s="304"/>
      <c r="E17" s="304"/>
      <c r="F17" s="305"/>
      <c r="G17" s="307"/>
      <c r="H17" s="173">
        <f>$H$4</f>
        <v>2023</v>
      </c>
      <c r="I17" s="298"/>
      <c r="J17" s="298"/>
      <c r="K17" s="313"/>
      <c r="L17" s="115" t="s">
        <v>0</v>
      </c>
      <c r="M17" s="113" t="s">
        <v>1</v>
      </c>
      <c r="N17" s="113" t="s">
        <v>2</v>
      </c>
      <c r="O17" s="114" t="s">
        <v>3</v>
      </c>
      <c r="P17" s="115" t="s">
        <v>0</v>
      </c>
      <c r="Q17" s="113" t="s">
        <v>1</v>
      </c>
      <c r="R17" s="113" t="s">
        <v>2</v>
      </c>
      <c r="S17" s="203" t="s">
        <v>3</v>
      </c>
      <c r="T17" s="115" t="s">
        <v>0</v>
      </c>
      <c r="U17" s="113" t="s">
        <v>1</v>
      </c>
      <c r="V17" s="113" t="s">
        <v>2</v>
      </c>
      <c r="W17" s="114" t="s">
        <v>3</v>
      </c>
      <c r="X17" s="113" t="s">
        <v>0</v>
      </c>
      <c r="Y17" s="113" t="s">
        <v>1</v>
      </c>
      <c r="Z17" s="113" t="s">
        <v>2</v>
      </c>
      <c r="AA17" s="116" t="s">
        <v>3</v>
      </c>
    </row>
    <row r="18" spans="2:27" ht="4.3499999999999996" customHeight="1" x14ac:dyDescent="0.2">
      <c r="B18" s="8"/>
      <c r="C18" s="9"/>
      <c r="D18" s="9"/>
      <c r="E18" s="9"/>
      <c r="F18" s="117"/>
      <c r="G18" s="118"/>
      <c r="H18" s="121"/>
      <c r="I18" s="120"/>
      <c r="J18" s="120"/>
      <c r="K18" s="121"/>
      <c r="L18" s="61"/>
      <c r="M18" s="61"/>
      <c r="N18" s="61"/>
      <c r="O18" s="232"/>
      <c r="P18" s="61"/>
      <c r="Q18" s="61"/>
      <c r="R18" s="61"/>
      <c r="S18" s="61"/>
      <c r="T18" s="162"/>
      <c r="U18" s="61"/>
      <c r="V18" s="61"/>
      <c r="W18" s="86"/>
      <c r="X18" s="61"/>
      <c r="Y18" s="61"/>
      <c r="Z18" s="61"/>
      <c r="AA18" s="4"/>
    </row>
    <row r="19" spans="2:27" x14ac:dyDescent="0.2">
      <c r="B19" s="3"/>
      <c r="C19" s="52" t="s">
        <v>25</v>
      </c>
      <c r="F19" s="86"/>
      <c r="G19" s="42" t="s">
        <v>107</v>
      </c>
      <c r="H19" s="138">
        <v>1.5964549711513882</v>
      </c>
      <c r="I19" s="155">
        <v>2.4679425416828593</v>
      </c>
      <c r="J19" s="198">
        <v>2.5330286595113733</v>
      </c>
      <c r="K19" s="143">
        <v>1.9198043497361965</v>
      </c>
      <c r="L19" s="155">
        <v>0.19332893411339569</v>
      </c>
      <c r="M19" s="155">
        <v>0.81248462132958821</v>
      </c>
      <c r="N19" s="155">
        <v>0.53818791262459342</v>
      </c>
      <c r="O19" s="138">
        <v>0.57326175932293211</v>
      </c>
      <c r="P19" s="155">
        <v>0.6105585536724476</v>
      </c>
      <c r="Q19" s="155">
        <v>0.40739232271458548</v>
      </c>
      <c r="R19" s="155">
        <v>0.80939250842840238</v>
      </c>
      <c r="S19" s="155">
        <v>0.88856956732648484</v>
      </c>
      <c r="T19" s="163">
        <v>0.5139992949517449</v>
      </c>
      <c r="U19" s="155">
        <v>0.49519653903600158</v>
      </c>
      <c r="V19" s="155">
        <v>0.64603403173475726</v>
      </c>
      <c r="W19" s="138">
        <v>0.51895149082079683</v>
      </c>
      <c r="X19" s="155">
        <v>0.43349304934021404</v>
      </c>
      <c r="Y19" s="155">
        <v>0.41429423727328185</v>
      </c>
      <c r="Z19" s="155">
        <v>0.40485218057872885</v>
      </c>
      <c r="AA19" s="144">
        <v>0.49750020675662654</v>
      </c>
    </row>
    <row r="20" spans="2:27" x14ac:dyDescent="0.2">
      <c r="B20" s="3"/>
      <c r="E20" s="52" t="s">
        <v>102</v>
      </c>
      <c r="F20" s="86"/>
      <c r="G20" s="42" t="s">
        <v>107</v>
      </c>
      <c r="H20" s="138">
        <v>-3.0162891886866987</v>
      </c>
      <c r="I20" s="155">
        <v>1.8304436117690557</v>
      </c>
      <c r="J20" s="198">
        <v>0.77041820512697257</v>
      </c>
      <c r="K20" s="138">
        <v>1.3315348346789619</v>
      </c>
      <c r="L20" s="155">
        <v>-3.079739045142631</v>
      </c>
      <c r="M20" s="155">
        <v>-0.36705515953603651</v>
      </c>
      <c r="N20" s="155">
        <v>0.18758431124028618</v>
      </c>
      <c r="O20" s="138">
        <v>-4.1588232946125459E-2</v>
      </c>
      <c r="P20" s="155">
        <v>1.3899139322687972</v>
      </c>
      <c r="Q20" s="155">
        <v>0.31158813483145309</v>
      </c>
      <c r="R20" s="155">
        <v>0.21585696615787242</v>
      </c>
      <c r="S20" s="155">
        <v>0.48614982247268301</v>
      </c>
      <c r="T20" s="163">
        <v>-0.12955802015099493</v>
      </c>
      <c r="U20" s="155">
        <v>0.14097889500990846</v>
      </c>
      <c r="V20" s="155">
        <v>0.3213611197779187</v>
      </c>
      <c r="W20" s="138">
        <v>0.32822381375238763</v>
      </c>
      <c r="X20" s="155">
        <v>0.39689326238006117</v>
      </c>
      <c r="Y20" s="155">
        <v>0.27719399973949521</v>
      </c>
      <c r="Z20" s="155">
        <v>0.36548029691429917</v>
      </c>
      <c r="AA20" s="144">
        <v>0.38049729989855052</v>
      </c>
    </row>
    <row r="21" spans="2:27" x14ac:dyDescent="0.2">
      <c r="B21" s="3"/>
      <c r="E21" s="52" t="s">
        <v>103</v>
      </c>
      <c r="F21" s="86"/>
      <c r="G21" s="42" t="s">
        <v>107</v>
      </c>
      <c r="H21" s="138">
        <v>-0.64471847632734125</v>
      </c>
      <c r="I21" s="155">
        <v>3.3283088103145815</v>
      </c>
      <c r="J21" s="155">
        <v>2.8684497181832143</v>
      </c>
      <c r="K21" s="138">
        <v>2.3949594464883717</v>
      </c>
      <c r="L21" s="155">
        <v>-0.79305094751244098</v>
      </c>
      <c r="M21" s="155">
        <v>0.83152884084852019</v>
      </c>
      <c r="N21" s="155">
        <v>1.5794048993889191</v>
      </c>
      <c r="O21" s="138">
        <v>0.85677748990187297</v>
      </c>
      <c r="P21" s="155">
        <v>1.3914183721998938</v>
      </c>
      <c r="Q21" s="155">
        <v>0.60541269991449553</v>
      </c>
      <c r="R21" s="155">
        <v>-0.68556131752298199</v>
      </c>
      <c r="S21" s="155">
        <v>0.64527989060314894</v>
      </c>
      <c r="T21" s="163">
        <v>1.8671696589616715</v>
      </c>
      <c r="U21" s="155">
        <v>0.7563030952777865</v>
      </c>
      <c r="V21" s="155">
        <v>1.5549598331816128E-2</v>
      </c>
      <c r="W21" s="138">
        <v>0.46282074972066312</v>
      </c>
      <c r="X21" s="155">
        <v>0.53428628548653023</v>
      </c>
      <c r="Y21" s="155">
        <v>1.0619782511742386</v>
      </c>
      <c r="Z21" s="155">
        <v>0.78037409250413248</v>
      </c>
      <c r="AA21" s="144">
        <v>0.43184213087985768</v>
      </c>
    </row>
    <row r="22" spans="2:27" x14ac:dyDescent="0.2">
      <c r="B22" s="3"/>
      <c r="E22" s="52" t="s">
        <v>29</v>
      </c>
      <c r="F22" s="86"/>
      <c r="G22" s="42" t="s">
        <v>107</v>
      </c>
      <c r="H22" s="138">
        <v>10.592785952090608</v>
      </c>
      <c r="I22" s="155">
        <v>0.52415265092851371</v>
      </c>
      <c r="J22" s="155">
        <v>5.4893932103964147</v>
      </c>
      <c r="K22" s="138">
        <v>2.6213445548405332</v>
      </c>
      <c r="L22" s="155">
        <v>1.1953158960069175</v>
      </c>
      <c r="M22" s="155">
        <v>2.7935815080794271</v>
      </c>
      <c r="N22" s="155">
        <v>1.2370193858639311</v>
      </c>
      <c r="O22" s="138">
        <v>5.825996878623215</v>
      </c>
      <c r="P22" s="155">
        <v>-6.9342378826867161</v>
      </c>
      <c r="Q22" s="155">
        <v>1.3558336978156404</v>
      </c>
      <c r="R22" s="155">
        <v>2.1742189354856123</v>
      </c>
      <c r="S22" s="155">
        <v>0.49040722660403446</v>
      </c>
      <c r="T22" s="163">
        <v>1.4615844419181059</v>
      </c>
      <c r="U22" s="155">
        <v>0.81083943108473022</v>
      </c>
      <c r="V22" s="155">
        <v>2.588611967307159</v>
      </c>
      <c r="W22" s="138">
        <v>0.91610691189090687</v>
      </c>
      <c r="X22" s="155">
        <v>1.8176743144668848</v>
      </c>
      <c r="Y22" s="155">
        <v>-1.0836965797921749</v>
      </c>
      <c r="Z22" s="155">
        <v>-0.93372517272982236</v>
      </c>
      <c r="AA22" s="144">
        <v>-0.31896077942813861</v>
      </c>
    </row>
    <row r="23" spans="2:27" x14ac:dyDescent="0.2">
      <c r="B23" s="3"/>
      <c r="E23" s="52" t="s">
        <v>104</v>
      </c>
      <c r="F23" s="86"/>
      <c r="G23" s="42" t="s">
        <v>107</v>
      </c>
      <c r="H23" s="138">
        <v>0.31442670419519914</v>
      </c>
      <c r="I23" s="155">
        <v>1.7886685922750445</v>
      </c>
      <c r="J23" s="155">
        <v>2.2453328758255537</v>
      </c>
      <c r="K23" s="138">
        <v>1.8335875154589019</v>
      </c>
      <c r="L23" s="155">
        <v>-1.7316643187066063</v>
      </c>
      <c r="M23" s="155">
        <v>0.56644584279202093</v>
      </c>
      <c r="N23" s="155">
        <v>0.67895339240678254</v>
      </c>
      <c r="O23" s="138">
        <v>1.4962959700867771</v>
      </c>
      <c r="P23" s="155">
        <v>-0.64731083944697332</v>
      </c>
      <c r="Q23" s="155">
        <v>0.60422750556246285</v>
      </c>
      <c r="R23" s="155">
        <v>0.50496641836596723</v>
      </c>
      <c r="S23" s="155">
        <v>0.51562867613843366</v>
      </c>
      <c r="T23" s="163">
        <v>0.60180531850406283</v>
      </c>
      <c r="U23" s="155">
        <v>0.41123832059611232</v>
      </c>
      <c r="V23" s="155">
        <v>0.80464936188077729</v>
      </c>
      <c r="W23" s="138">
        <v>0.49476312507030684</v>
      </c>
      <c r="X23" s="155">
        <v>0.7668707556439216</v>
      </c>
      <c r="Y23" s="155">
        <v>8.453029559029801E-2</v>
      </c>
      <c r="Z23" s="155">
        <v>0.12576586805035106</v>
      </c>
      <c r="AA23" s="144">
        <v>0.22200090449742049</v>
      </c>
    </row>
    <row r="24" spans="2:27" x14ac:dyDescent="0.2">
      <c r="B24" s="3"/>
      <c r="D24" s="52" t="s">
        <v>105</v>
      </c>
      <c r="F24" s="86"/>
      <c r="G24" s="42" t="s">
        <v>107</v>
      </c>
      <c r="H24" s="138">
        <v>-0.95770766078263136</v>
      </c>
      <c r="I24" s="155">
        <v>2.0176860647841579</v>
      </c>
      <c r="J24" s="155">
        <v>4.2271179320013204</v>
      </c>
      <c r="K24" s="138">
        <v>3.5061984506748729</v>
      </c>
      <c r="L24" s="155">
        <v>-4.7456761731896364</v>
      </c>
      <c r="M24" s="155">
        <v>3.11179681506664</v>
      </c>
      <c r="N24" s="155">
        <v>3.0478922091625122</v>
      </c>
      <c r="O24" s="138">
        <v>-1.9609444583659581</v>
      </c>
      <c r="P24" s="155">
        <v>-1.2979682169129774</v>
      </c>
      <c r="Q24" s="155">
        <v>2.1879258377019539</v>
      </c>
      <c r="R24" s="155">
        <v>1.3345276573738118</v>
      </c>
      <c r="S24" s="155">
        <v>0.98870480134544891</v>
      </c>
      <c r="T24" s="163">
        <v>0.9265353847371216</v>
      </c>
      <c r="U24" s="155">
        <v>0.95148752962543881</v>
      </c>
      <c r="V24" s="155">
        <v>0.78127117312598671</v>
      </c>
      <c r="W24" s="138">
        <v>0.74906529191009952</v>
      </c>
      <c r="X24" s="155">
        <v>0.9001485836157741</v>
      </c>
      <c r="Y24" s="155">
        <v>0.93194796737279262</v>
      </c>
      <c r="Z24" s="155">
        <v>0.88169005006800205</v>
      </c>
      <c r="AA24" s="144">
        <v>0.91980728607714468</v>
      </c>
    </row>
    <row r="25" spans="2:27" x14ac:dyDescent="0.2">
      <c r="B25" s="3"/>
      <c r="D25" s="52" t="s">
        <v>106</v>
      </c>
      <c r="F25" s="86"/>
      <c r="G25" s="42" t="s">
        <v>107</v>
      </c>
      <c r="H25" s="138">
        <v>-6.892697255552946</v>
      </c>
      <c r="I25" s="155">
        <v>3.2266212648280685</v>
      </c>
      <c r="J25" s="155">
        <v>4.1239148740603895</v>
      </c>
      <c r="K25" s="138">
        <v>3.5351035621637976</v>
      </c>
      <c r="L25" s="155">
        <v>-12.793409571678026</v>
      </c>
      <c r="M25" s="155">
        <v>2.9373612258457769</v>
      </c>
      <c r="N25" s="155">
        <v>5.3212341234227978</v>
      </c>
      <c r="O25" s="138">
        <v>-0.346193541863002</v>
      </c>
      <c r="P25" s="155">
        <v>-2.8508826370949834</v>
      </c>
      <c r="Q25" s="155">
        <v>3.0313037650330159</v>
      </c>
      <c r="R25" s="155">
        <v>1.331554628460907</v>
      </c>
      <c r="S25" s="155">
        <v>0.60339896811593974</v>
      </c>
      <c r="T25" s="163">
        <v>0.86677775647989108</v>
      </c>
      <c r="U25" s="155">
        <v>0.89759279344210086</v>
      </c>
      <c r="V25" s="155">
        <v>0.9588794622227681</v>
      </c>
      <c r="W25" s="138">
        <v>0.74161798410266044</v>
      </c>
      <c r="X25" s="155">
        <v>1.2815733781005036</v>
      </c>
      <c r="Y25" s="155">
        <v>0.62598076040734441</v>
      </c>
      <c r="Z25" s="155">
        <v>0.62857835116088268</v>
      </c>
      <c r="AA25" s="144">
        <v>0.66940428989836676</v>
      </c>
    </row>
    <row r="26" spans="2:27" ht="15" thickBot="1" x14ac:dyDescent="0.25">
      <c r="B26" s="57"/>
      <c r="C26" s="88"/>
      <c r="D26" s="88" t="s">
        <v>32</v>
      </c>
      <c r="E26" s="88"/>
      <c r="F26" s="89"/>
      <c r="G26" s="179" t="s">
        <v>107</v>
      </c>
      <c r="H26" s="151">
        <v>327.50844072026848</v>
      </c>
      <c r="I26" s="150">
        <v>-12.55409812834327</v>
      </c>
      <c r="J26" s="150">
        <v>5.6955522478227181</v>
      </c>
      <c r="K26" s="151">
        <v>3.101034885277997</v>
      </c>
      <c r="L26" s="276">
        <v>1457.3010948348606</v>
      </c>
      <c r="M26" s="150">
        <v>4.8863928208934908</v>
      </c>
      <c r="N26" s="150">
        <v>-19.649870093984774</v>
      </c>
      <c r="O26" s="151">
        <v>-23.093556504330579</v>
      </c>
      <c r="P26" s="150">
        <v>25.03660759732476</v>
      </c>
      <c r="Q26" s="150">
        <v>-8.9243422951999634</v>
      </c>
      <c r="R26" s="150">
        <v>1.3788422226838719</v>
      </c>
      <c r="S26" s="150">
        <v>6.72921275840568</v>
      </c>
      <c r="T26" s="168">
        <v>1.765739180461992</v>
      </c>
      <c r="U26" s="150">
        <v>1.70167014115097</v>
      </c>
      <c r="V26" s="150">
        <v>-1.6713845659654538</v>
      </c>
      <c r="W26" s="151">
        <v>0.85465881133043808</v>
      </c>
      <c r="X26" s="150">
        <v>-4.5019168325101049</v>
      </c>
      <c r="Y26" s="150">
        <v>5.5277528788113557</v>
      </c>
      <c r="Z26" s="150">
        <v>4.5069767497062116</v>
      </c>
      <c r="AA26" s="169">
        <v>4.37319796722484</v>
      </c>
    </row>
    <row r="27" spans="2:27" ht="15" thickBot="1" x14ac:dyDescent="0.25"/>
    <row r="28" spans="2:27" ht="30" customHeight="1" x14ac:dyDescent="0.2">
      <c r="B28" s="65" t="str">
        <f>""&amp;Summary!$H$3&amp;" - GDP components [contribution to growth]"</f>
        <v>Autumn medium-term forecast (MTF-2024Q3) - GDP components [contribution to growth]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7"/>
    </row>
    <row r="29" spans="2:27" x14ac:dyDescent="0.2">
      <c r="B29" s="308" t="s">
        <v>100</v>
      </c>
      <c r="C29" s="309"/>
      <c r="D29" s="309"/>
      <c r="E29" s="309"/>
      <c r="F29" s="310"/>
      <c r="G29" s="311" t="s">
        <v>19</v>
      </c>
      <c r="H29" s="111" t="str">
        <f t="shared" ref="H29:K29" si="2">H$3</f>
        <v>Actual</v>
      </c>
      <c r="I29" s="297">
        <f t="shared" si="2"/>
        <v>2024</v>
      </c>
      <c r="J29" s="297">
        <f t="shared" si="2"/>
        <v>2025</v>
      </c>
      <c r="K29" s="312">
        <f t="shared" si="2"/>
        <v>2026</v>
      </c>
      <c r="L29" s="293">
        <f t="shared" ref="L29:X29" si="3">L$3</f>
        <v>2023</v>
      </c>
      <c r="M29" s="294"/>
      <c r="N29" s="294"/>
      <c r="O29" s="296"/>
      <c r="P29" s="293">
        <f t="shared" ref="P29" si="4">P$3</f>
        <v>2024</v>
      </c>
      <c r="Q29" s="294"/>
      <c r="R29" s="294"/>
      <c r="S29" s="296"/>
      <c r="T29" s="293">
        <f t="shared" si="3"/>
        <v>2025</v>
      </c>
      <c r="U29" s="294"/>
      <c r="V29" s="294"/>
      <c r="W29" s="296"/>
      <c r="X29" s="293">
        <f t="shared" si="3"/>
        <v>2026</v>
      </c>
      <c r="Y29" s="294"/>
      <c r="Z29" s="294"/>
      <c r="AA29" s="295"/>
    </row>
    <row r="30" spans="2:27" x14ac:dyDescent="0.2">
      <c r="B30" s="303"/>
      <c r="C30" s="304"/>
      <c r="D30" s="304"/>
      <c r="E30" s="304"/>
      <c r="F30" s="305"/>
      <c r="G30" s="307"/>
      <c r="H30" s="173">
        <f>$H$4</f>
        <v>2023</v>
      </c>
      <c r="I30" s="298"/>
      <c r="J30" s="298"/>
      <c r="K30" s="313"/>
      <c r="L30" s="115" t="s">
        <v>0</v>
      </c>
      <c r="M30" s="113" t="s">
        <v>1</v>
      </c>
      <c r="N30" s="113" t="s">
        <v>2</v>
      </c>
      <c r="O30" s="114" t="s">
        <v>3</v>
      </c>
      <c r="P30" s="115" t="s">
        <v>0</v>
      </c>
      <c r="Q30" s="113" t="s">
        <v>1</v>
      </c>
      <c r="R30" s="113" t="s">
        <v>2</v>
      </c>
      <c r="S30" s="203" t="s">
        <v>3</v>
      </c>
      <c r="T30" s="115" t="s">
        <v>0</v>
      </c>
      <c r="U30" s="113" t="s">
        <v>1</v>
      </c>
      <c r="V30" s="113" t="s">
        <v>2</v>
      </c>
      <c r="W30" s="114" t="s">
        <v>3</v>
      </c>
      <c r="X30" s="113" t="s">
        <v>0</v>
      </c>
      <c r="Y30" s="113" t="s">
        <v>1</v>
      </c>
      <c r="Z30" s="113" t="s">
        <v>2</v>
      </c>
      <c r="AA30" s="116" t="s">
        <v>3</v>
      </c>
    </row>
    <row r="31" spans="2:27" ht="4.3499999999999996" customHeight="1" x14ac:dyDescent="0.2">
      <c r="B31" s="8"/>
      <c r="C31" s="9"/>
      <c r="D31" s="9"/>
      <c r="E31" s="9"/>
      <c r="F31" s="117"/>
      <c r="G31" s="118"/>
      <c r="H31" s="121"/>
      <c r="I31" s="120"/>
      <c r="J31" s="120"/>
      <c r="K31" s="233"/>
      <c r="L31" s="61"/>
      <c r="M31" s="61"/>
      <c r="N31" s="61"/>
      <c r="O31" s="232"/>
      <c r="P31" s="61"/>
      <c r="Q31" s="61"/>
      <c r="R31" s="61"/>
      <c r="S31" s="61"/>
      <c r="T31" s="162"/>
      <c r="U31" s="61"/>
      <c r="V31" s="61"/>
      <c r="W31" s="86"/>
      <c r="X31" s="61"/>
      <c r="Y31" s="61"/>
      <c r="Z31" s="61"/>
      <c r="AA31" s="4"/>
    </row>
    <row r="32" spans="2:27" x14ac:dyDescent="0.2">
      <c r="B32" s="3"/>
      <c r="C32" s="52" t="s">
        <v>25</v>
      </c>
      <c r="F32" s="86"/>
      <c r="G32" s="42" t="s">
        <v>107</v>
      </c>
      <c r="H32" s="138">
        <v>1.5964549711513882</v>
      </c>
      <c r="I32" s="155">
        <v>2.4679425416828593</v>
      </c>
      <c r="J32" s="155">
        <v>2.5330286595113733</v>
      </c>
      <c r="K32" s="138">
        <v>1.9198043497361965</v>
      </c>
      <c r="L32" s="155">
        <v>0.19332893411339569</v>
      </c>
      <c r="M32" s="155">
        <v>0.81248462132958821</v>
      </c>
      <c r="N32" s="155">
        <v>0.53818791262459342</v>
      </c>
      <c r="O32" s="138">
        <v>0.57326175932293211</v>
      </c>
      <c r="P32" s="155">
        <v>0.6105585536724476</v>
      </c>
      <c r="Q32" s="155">
        <v>0.40739232271458548</v>
      </c>
      <c r="R32" s="155">
        <v>0.80939250842840238</v>
      </c>
      <c r="S32" s="155">
        <v>0.88856956732648484</v>
      </c>
      <c r="T32" s="163">
        <v>0.5139992949517449</v>
      </c>
      <c r="U32" s="155">
        <v>0.49519653903600158</v>
      </c>
      <c r="V32" s="155">
        <v>0.64603403173475726</v>
      </c>
      <c r="W32" s="138">
        <v>0.51895149082079683</v>
      </c>
      <c r="X32" s="155">
        <v>0.43349304934021404</v>
      </c>
      <c r="Y32" s="155">
        <v>0.41429423727328185</v>
      </c>
      <c r="Z32" s="155">
        <v>0.40485218057872885</v>
      </c>
      <c r="AA32" s="144">
        <v>0.49750020675662654</v>
      </c>
    </row>
    <row r="33" spans="2:27" x14ac:dyDescent="0.2">
      <c r="B33" s="3"/>
      <c r="E33" s="52" t="s">
        <v>102</v>
      </c>
      <c r="F33" s="86"/>
      <c r="G33" s="42" t="s">
        <v>213</v>
      </c>
      <c r="H33" s="138">
        <v>-1.7581332337962374</v>
      </c>
      <c r="I33" s="155">
        <v>1.0184867971051124</v>
      </c>
      <c r="J33" s="155">
        <v>0.42600549906736734</v>
      </c>
      <c r="K33" s="138">
        <v>0.72361985737449463</v>
      </c>
      <c r="L33" s="155">
        <v>-1.7931042701715683</v>
      </c>
      <c r="M33" s="155">
        <v>-0.20672772595041114</v>
      </c>
      <c r="N33" s="155">
        <v>0.10441251471358991</v>
      </c>
      <c r="O33" s="138">
        <v>-2.306796917391947E-2</v>
      </c>
      <c r="P33" s="155">
        <v>0.76623787363883999</v>
      </c>
      <c r="Q33" s="155">
        <v>0.17310428247184045</v>
      </c>
      <c r="R33" s="155">
        <v>0.11980595006292515</v>
      </c>
      <c r="S33" s="155">
        <v>0.26823651443956753</v>
      </c>
      <c r="T33" s="163">
        <v>-7.119939610929843E-2</v>
      </c>
      <c r="U33" s="155">
        <v>7.6979755664613431E-2</v>
      </c>
      <c r="V33" s="155">
        <v>0.17485670350524377</v>
      </c>
      <c r="W33" s="138">
        <v>0.1780146692380831</v>
      </c>
      <c r="X33" s="155">
        <v>0.21484962724529733</v>
      </c>
      <c r="Y33" s="155">
        <v>0.1499983250639286</v>
      </c>
      <c r="Z33" s="155">
        <v>0.19750276780369061</v>
      </c>
      <c r="AA33" s="144">
        <v>0.20553721261115154</v>
      </c>
    </row>
    <row r="34" spans="2:27" x14ac:dyDescent="0.2">
      <c r="B34" s="3"/>
      <c r="E34" s="52" t="s">
        <v>103</v>
      </c>
      <c r="F34" s="86"/>
      <c r="G34" s="42" t="s">
        <v>213</v>
      </c>
      <c r="H34" s="138">
        <v>-0.11082971003217999</v>
      </c>
      <c r="I34" s="155">
        <v>0.55952835396418199</v>
      </c>
      <c r="J34" s="155">
        <v>0.48626950088223908</v>
      </c>
      <c r="K34" s="138">
        <v>0.40732996760778956</v>
      </c>
      <c r="L34" s="155">
        <v>-0.13383427283400068</v>
      </c>
      <c r="M34" s="155">
        <v>0.13894625944874167</v>
      </c>
      <c r="N34" s="155">
        <v>0.26396421665116798</v>
      </c>
      <c r="O34" s="138">
        <v>0.14467524786495545</v>
      </c>
      <c r="P34" s="155">
        <v>0.23561691930319251</v>
      </c>
      <c r="Q34" s="155">
        <v>0.1033136976111389</v>
      </c>
      <c r="R34" s="155">
        <v>-0.11722178808416303</v>
      </c>
      <c r="S34" s="155">
        <v>0.10869800236626176</v>
      </c>
      <c r="T34" s="163">
        <v>0.31376800816057548</v>
      </c>
      <c r="U34" s="155">
        <v>0.12880373104892043</v>
      </c>
      <c r="V34" s="155">
        <v>2.6550864169815869E-3</v>
      </c>
      <c r="W34" s="138">
        <v>7.8531368761026052E-2</v>
      </c>
      <c r="X34" s="155">
        <v>9.0607008128312849E-2</v>
      </c>
      <c r="Y34" s="155">
        <v>0.18027645849247667</v>
      </c>
      <c r="Z34" s="155">
        <v>0.13332711846512149</v>
      </c>
      <c r="AA34" s="144">
        <v>7.4056285553512749E-2</v>
      </c>
    </row>
    <row r="35" spans="2:27" x14ac:dyDescent="0.2">
      <c r="B35" s="3"/>
      <c r="E35" s="52" t="s">
        <v>29</v>
      </c>
      <c r="F35" s="86"/>
      <c r="G35" s="42" t="s">
        <v>213</v>
      </c>
      <c r="H35" s="138">
        <v>2.1707207722862649</v>
      </c>
      <c r="I35" s="155">
        <v>0.11692295868039376</v>
      </c>
      <c r="J35" s="155">
        <v>1.2012924720770155</v>
      </c>
      <c r="K35" s="138">
        <v>0.59019229069618606</v>
      </c>
      <c r="L35" s="155">
        <v>0.25584303034919487</v>
      </c>
      <c r="M35" s="155">
        <v>0.60391226069938464</v>
      </c>
      <c r="N35" s="155">
        <v>0.27267208854938069</v>
      </c>
      <c r="O35" s="138">
        <v>1.2931315966546362</v>
      </c>
      <c r="P35" s="155">
        <v>-1.6195003458997013</v>
      </c>
      <c r="Q35" s="155">
        <v>0.29291061491603781</v>
      </c>
      <c r="R35" s="155">
        <v>0.474149200657356</v>
      </c>
      <c r="S35" s="155">
        <v>0.10839492248155419</v>
      </c>
      <c r="T35" s="163">
        <v>0.32177969147408364</v>
      </c>
      <c r="U35" s="155">
        <v>0.18019580096936144</v>
      </c>
      <c r="V35" s="155">
        <v>0.57708354114743887</v>
      </c>
      <c r="W35" s="138">
        <v>0.2081710731144511</v>
      </c>
      <c r="X35" s="155">
        <v>0.41467020338749422</v>
      </c>
      <c r="Y35" s="155">
        <v>-0.25063347028576355</v>
      </c>
      <c r="Z35" s="155">
        <v>-0.2127270756547556</v>
      </c>
      <c r="AA35" s="144">
        <v>-7.1698838126827355E-2</v>
      </c>
    </row>
    <row r="36" spans="2:27" x14ac:dyDescent="0.2">
      <c r="B36" s="3"/>
      <c r="E36" s="52" t="s">
        <v>104</v>
      </c>
      <c r="F36" s="86"/>
      <c r="G36" s="42" t="s">
        <v>213</v>
      </c>
      <c r="H36" s="138">
        <v>0.30175782845786325</v>
      </c>
      <c r="I36" s="155">
        <v>1.6949381097496725</v>
      </c>
      <c r="J36" s="155">
        <v>2.113567472026618</v>
      </c>
      <c r="K36" s="138">
        <v>1.7211421156784739</v>
      </c>
      <c r="L36" s="155">
        <v>-1.67109551265638</v>
      </c>
      <c r="M36" s="155">
        <v>0.53613079419771703</v>
      </c>
      <c r="N36" s="155">
        <v>0.64104881991414242</v>
      </c>
      <c r="O36" s="138">
        <v>1.4147388753456664</v>
      </c>
      <c r="P36" s="155">
        <v>-0.61764555295767076</v>
      </c>
      <c r="Q36" s="155">
        <v>0.56932859499901722</v>
      </c>
      <c r="R36" s="155">
        <v>0.47673336263612948</v>
      </c>
      <c r="S36" s="155">
        <v>0.48532943928736844</v>
      </c>
      <c r="T36" s="163">
        <v>0.56434830352535326</v>
      </c>
      <c r="U36" s="155">
        <v>0.38597928768291012</v>
      </c>
      <c r="V36" s="155">
        <v>0.75459533106966048</v>
      </c>
      <c r="W36" s="138">
        <v>0.46471711111356767</v>
      </c>
      <c r="X36" s="155">
        <v>0.72012683876109351</v>
      </c>
      <c r="Y36" s="155">
        <v>7.9641313270645386E-2</v>
      </c>
      <c r="Z36" s="155">
        <v>0.11810281061406373</v>
      </c>
      <c r="AA36" s="144">
        <v>0.20789466003782614</v>
      </c>
    </row>
    <row r="37" spans="2:27" x14ac:dyDescent="0.2">
      <c r="B37" s="3"/>
      <c r="D37" s="52" t="s">
        <v>105</v>
      </c>
      <c r="F37" s="86"/>
      <c r="G37" s="42" t="s">
        <v>213</v>
      </c>
      <c r="H37" s="138">
        <v>-0.9338538171370705</v>
      </c>
      <c r="I37" s="155">
        <v>1.9179693414808592</v>
      </c>
      <c r="J37" s="155">
        <v>4.0005516629160214</v>
      </c>
      <c r="K37" s="138">
        <v>3.3730979710775197</v>
      </c>
      <c r="L37" s="155">
        <v>-4.6367997627023092</v>
      </c>
      <c r="M37" s="155">
        <v>2.8905292295023277</v>
      </c>
      <c r="N37" s="155">
        <v>2.8957413895427937</v>
      </c>
      <c r="O37" s="138">
        <v>-1.9095609390714614</v>
      </c>
      <c r="P37" s="155">
        <v>-1.2321082659382956</v>
      </c>
      <c r="Q37" s="155">
        <v>2.0375109092290069</v>
      </c>
      <c r="R37" s="155">
        <v>1.2648202800247743</v>
      </c>
      <c r="S37" s="155">
        <v>0.94194237469544462</v>
      </c>
      <c r="T37" s="163">
        <v>0.88358948546991745</v>
      </c>
      <c r="U37" s="155">
        <v>0.91110922073448786</v>
      </c>
      <c r="V37" s="155">
        <v>0.75151310838128338</v>
      </c>
      <c r="W37" s="138">
        <v>0.72150210108020962</v>
      </c>
      <c r="X37" s="155">
        <v>0.86901086025256757</v>
      </c>
      <c r="Y37" s="155">
        <v>0.90389067317934146</v>
      </c>
      <c r="Z37" s="155">
        <v>0.85955425482204428</v>
      </c>
      <c r="AA37" s="144">
        <v>0.90097314905900316</v>
      </c>
    </row>
    <row r="38" spans="2:27" x14ac:dyDescent="0.2">
      <c r="B38" s="3"/>
      <c r="D38" s="52" t="s">
        <v>106</v>
      </c>
      <c r="F38" s="86"/>
      <c r="G38" s="42" t="s">
        <v>213</v>
      </c>
      <c r="H38" s="138">
        <v>6.6017338515717006</v>
      </c>
      <c r="I38" s="155">
        <v>-2.832187431614182</v>
      </c>
      <c r="J38" s="155">
        <v>-3.6465937896481795</v>
      </c>
      <c r="K38" s="138">
        <v>-3.1744357370198046</v>
      </c>
      <c r="L38" s="155">
        <v>12.431472021574802</v>
      </c>
      <c r="M38" s="155">
        <v>-2.4843004126339618</v>
      </c>
      <c r="N38" s="155">
        <v>-4.5953419492905301</v>
      </c>
      <c r="O38" s="138">
        <v>0.313191029497767</v>
      </c>
      <c r="P38" s="155">
        <v>2.5555303797674518</v>
      </c>
      <c r="Q38" s="155">
        <v>-2.6237742604073753</v>
      </c>
      <c r="R38" s="155">
        <v>-1.182658899366904</v>
      </c>
      <c r="S38" s="155">
        <v>-0.53870224665634692</v>
      </c>
      <c r="T38" s="163">
        <v>-0.771654105030673</v>
      </c>
      <c r="U38" s="155">
        <v>-0.80189196938136809</v>
      </c>
      <c r="V38" s="155">
        <v>-0.86007440771620447</v>
      </c>
      <c r="W38" s="138">
        <v>-0.66726772137292811</v>
      </c>
      <c r="X38" s="155">
        <v>-1.1556446496734882</v>
      </c>
      <c r="Y38" s="155">
        <v>-0.56923774917671388</v>
      </c>
      <c r="Z38" s="155">
        <v>-0.57280488485733971</v>
      </c>
      <c r="AA38" s="144">
        <v>-0.61136760234023402</v>
      </c>
    </row>
    <row r="39" spans="2:27" x14ac:dyDescent="0.2">
      <c r="B39" s="3"/>
      <c r="D39" s="52" t="s">
        <v>32</v>
      </c>
      <c r="F39" s="86"/>
      <c r="G39" s="42" t="s">
        <v>213</v>
      </c>
      <c r="H39" s="136">
        <v>5.66788003443465</v>
      </c>
      <c r="I39" s="155">
        <v>-0.91421809013331878</v>
      </c>
      <c r="J39" s="155">
        <v>0.35395787326782341</v>
      </c>
      <c r="K39" s="138">
        <v>0.19866223405772981</v>
      </c>
      <c r="L39" s="155">
        <v>7.7946722588724926</v>
      </c>
      <c r="M39" s="155">
        <v>0.40622881686836582</v>
      </c>
      <c r="N39" s="155">
        <v>-1.6996005597477362</v>
      </c>
      <c r="O39" s="138">
        <v>-1.5963699095736943</v>
      </c>
      <c r="P39" s="155">
        <v>1.3234221138291562</v>
      </c>
      <c r="Q39" s="155">
        <v>-0.58626335117836825</v>
      </c>
      <c r="R39" s="155">
        <v>8.2161380657870445E-2</v>
      </c>
      <c r="S39" s="155">
        <v>0.40324012803909776</v>
      </c>
      <c r="T39" s="163">
        <v>0.11193538043924442</v>
      </c>
      <c r="U39" s="155">
        <v>0.10921725135311967</v>
      </c>
      <c r="V39" s="155">
        <v>-0.10856129933492108</v>
      </c>
      <c r="W39" s="138">
        <v>5.4234379707281545E-2</v>
      </c>
      <c r="X39" s="155">
        <v>-0.28663378942092071</v>
      </c>
      <c r="Y39" s="155">
        <v>0.33465292400262764</v>
      </c>
      <c r="Z39" s="155">
        <v>0.28674936996470446</v>
      </c>
      <c r="AA39" s="144">
        <v>0.28960554671876926</v>
      </c>
    </row>
    <row r="40" spans="2:27" ht="15" thickBot="1" x14ac:dyDescent="0.25">
      <c r="B40" s="57"/>
      <c r="C40" s="88"/>
      <c r="D40" s="88" t="s">
        <v>108</v>
      </c>
      <c r="E40" s="88"/>
      <c r="F40" s="89"/>
      <c r="G40" s="179" t="s">
        <v>213</v>
      </c>
      <c r="H40" s="149">
        <v>-4.3731828917411093</v>
      </c>
      <c r="I40" s="150">
        <v>1.6872225220664867</v>
      </c>
      <c r="J40" s="150">
        <v>6.5503314216943456E-2</v>
      </c>
      <c r="K40" s="151">
        <v>0</v>
      </c>
      <c r="L40" s="150">
        <v>-5.9302478121026967</v>
      </c>
      <c r="M40" s="150">
        <v>-0.12987498973649458</v>
      </c>
      <c r="N40" s="150">
        <v>1.5967396524581476</v>
      </c>
      <c r="O40" s="151">
        <v>0.75489279355097905</v>
      </c>
      <c r="P40" s="150">
        <v>-9.5218007199075083E-2</v>
      </c>
      <c r="Q40" s="150">
        <v>0.42432707889395171</v>
      </c>
      <c r="R40" s="150">
        <v>0.2504977651344068</v>
      </c>
      <c r="S40" s="150">
        <v>-1.5066479060249232E-14</v>
      </c>
      <c r="T40" s="168">
        <v>-0.1622843890128714</v>
      </c>
      <c r="U40" s="150">
        <v>0</v>
      </c>
      <c r="V40" s="150">
        <v>0</v>
      </c>
      <c r="W40" s="151">
        <v>0</v>
      </c>
      <c r="X40" s="150">
        <v>0</v>
      </c>
      <c r="Y40" s="150">
        <v>0</v>
      </c>
      <c r="Z40" s="150">
        <v>0</v>
      </c>
      <c r="AA40" s="169">
        <v>0</v>
      </c>
    </row>
    <row r="41" spans="2:27" x14ac:dyDescent="0.2">
      <c r="B41" s="11" t="s">
        <v>12</v>
      </c>
      <c r="C41" s="61"/>
      <c r="D41" s="61"/>
      <c r="E41" s="61"/>
      <c r="F41" s="61"/>
      <c r="G41" s="94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</row>
    <row r="42" spans="2:27" x14ac:dyDescent="0.2">
      <c r="B42" s="61"/>
      <c r="C42" s="61"/>
      <c r="D42" s="61"/>
      <c r="E42" s="61"/>
      <c r="F42" s="61"/>
      <c r="G42" s="94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</row>
    <row r="43" spans="2:27" ht="15" thickBot="1" x14ac:dyDescent="0.25">
      <c r="B43" s="174" t="s">
        <v>11</v>
      </c>
      <c r="I43" s="88"/>
      <c r="J43" s="88"/>
      <c r="K43" s="61"/>
    </row>
    <row r="44" spans="2:27" x14ac:dyDescent="0.2">
      <c r="B44" s="300" t="s">
        <v>100</v>
      </c>
      <c r="C44" s="301"/>
      <c r="D44" s="301"/>
      <c r="E44" s="301"/>
      <c r="F44" s="302"/>
      <c r="G44" s="306" t="s">
        <v>19</v>
      </c>
      <c r="H44" s="183" t="str">
        <f>H$3</f>
        <v>Actual</v>
      </c>
      <c r="I44" s="299">
        <f t="shared" ref="I44:K44" si="5">I$3</f>
        <v>2024</v>
      </c>
      <c r="J44" s="299">
        <f t="shared" si="5"/>
        <v>2025</v>
      </c>
      <c r="K44" s="314">
        <f t="shared" si="5"/>
        <v>2026</v>
      </c>
    </row>
    <row r="45" spans="2:27" ht="15" customHeight="1" x14ac:dyDescent="0.2">
      <c r="B45" s="303"/>
      <c r="C45" s="304"/>
      <c r="D45" s="304"/>
      <c r="E45" s="304"/>
      <c r="F45" s="305"/>
      <c r="G45" s="307"/>
      <c r="H45" s="173">
        <f>$H$4</f>
        <v>2023</v>
      </c>
      <c r="I45" s="298"/>
      <c r="J45" s="298"/>
      <c r="K45" s="315"/>
    </row>
    <row r="46" spans="2:27" ht="4.3499999999999996" customHeight="1" x14ac:dyDescent="0.2">
      <c r="B46" s="8"/>
      <c r="C46" s="9"/>
      <c r="D46" s="9"/>
      <c r="E46" s="9"/>
      <c r="F46" s="117"/>
      <c r="G46" s="118"/>
      <c r="H46" s="184"/>
      <c r="I46" s="120"/>
      <c r="J46" s="120"/>
      <c r="K46" s="122"/>
    </row>
    <row r="47" spans="2:27" x14ac:dyDescent="0.2">
      <c r="B47" s="3"/>
      <c r="C47" s="52" t="s">
        <v>29</v>
      </c>
      <c r="F47" s="86"/>
      <c r="G47" s="42" t="s">
        <v>107</v>
      </c>
      <c r="H47" s="136">
        <v>10.592785952090608</v>
      </c>
      <c r="I47" s="155">
        <v>0.52415265092851371</v>
      </c>
      <c r="J47" s="155">
        <v>5.4893932103964147</v>
      </c>
      <c r="K47" s="144">
        <v>2.6213445548405332</v>
      </c>
    </row>
    <row r="48" spans="2:27" x14ac:dyDescent="0.2">
      <c r="B48" s="3"/>
      <c r="D48" s="174" t="s">
        <v>109</v>
      </c>
      <c r="F48" s="86"/>
      <c r="G48" s="42" t="s">
        <v>107</v>
      </c>
      <c r="H48" s="136">
        <v>2.3760042481805357</v>
      </c>
      <c r="I48" s="155">
        <v>4.963748469219226</v>
      </c>
      <c r="J48" s="155">
        <v>4.7024604073863969</v>
      </c>
      <c r="K48" s="144">
        <v>1.515936414032609</v>
      </c>
    </row>
    <row r="49" spans="2:11" ht="15" thickBot="1" x14ac:dyDescent="0.25">
      <c r="B49" s="57"/>
      <c r="C49" s="88"/>
      <c r="D49" s="185" t="s">
        <v>110</v>
      </c>
      <c r="E49" s="88"/>
      <c r="F49" s="89"/>
      <c r="G49" s="90" t="s">
        <v>107</v>
      </c>
      <c r="H49" s="149">
        <v>56.972777560486577</v>
      </c>
      <c r="I49" s="150">
        <v>-15.819389302099182</v>
      </c>
      <c r="J49" s="150">
        <v>9.1015588523779769</v>
      </c>
      <c r="K49" s="169">
        <v>7.4907798393919052</v>
      </c>
    </row>
    <row r="50" spans="2:11" ht="15" x14ac:dyDescent="0.25">
      <c r="B50" s="11" t="s">
        <v>111</v>
      </c>
      <c r="C50" s="247"/>
      <c r="D50" s="247"/>
      <c r="E50" s="247"/>
      <c r="F50" s="247"/>
      <c r="G50" s="94"/>
      <c r="H50" s="61"/>
      <c r="I50" s="61"/>
    </row>
    <row r="57" spans="2:11" x14ac:dyDescent="0.2">
      <c r="B57" s="61"/>
      <c r="C57" s="61"/>
      <c r="D57" s="61"/>
      <c r="E57" s="61"/>
      <c r="F57" s="61"/>
      <c r="G57" s="94"/>
      <c r="H57" s="61"/>
      <c r="I57" s="61"/>
    </row>
    <row r="58" spans="2:11" x14ac:dyDescent="0.2">
      <c r="B58" s="61"/>
      <c r="C58" s="61"/>
      <c r="D58" s="61"/>
      <c r="E58" s="61"/>
      <c r="F58" s="61"/>
      <c r="G58" s="94"/>
      <c r="H58" s="61"/>
      <c r="I58" s="61"/>
    </row>
    <row r="59" spans="2:11" x14ac:dyDescent="0.2">
      <c r="B59" s="61"/>
      <c r="C59" s="61"/>
      <c r="D59" s="61"/>
      <c r="E59" s="61"/>
      <c r="F59" s="61"/>
      <c r="G59" s="94"/>
      <c r="H59" s="61"/>
      <c r="I59" s="61"/>
    </row>
    <row r="60" spans="2:11" x14ac:dyDescent="0.2">
      <c r="B60" s="61"/>
      <c r="C60" s="61"/>
      <c r="D60" s="61"/>
      <c r="E60" s="61"/>
      <c r="F60" s="61"/>
      <c r="G60" s="94"/>
      <c r="H60" s="61"/>
      <c r="I60" s="61"/>
    </row>
    <row r="61" spans="2:11" x14ac:dyDescent="0.2">
      <c r="B61" s="61"/>
      <c r="C61" s="61"/>
      <c r="D61" s="61"/>
      <c r="E61" s="61"/>
      <c r="F61" s="61"/>
      <c r="G61" s="94"/>
      <c r="H61" s="61"/>
      <c r="I61" s="61"/>
    </row>
    <row r="62" spans="2:11" x14ac:dyDescent="0.2">
      <c r="B62" s="61"/>
      <c r="C62" s="61"/>
      <c r="D62" s="61"/>
      <c r="E62" s="61"/>
      <c r="F62" s="61"/>
      <c r="G62" s="94"/>
      <c r="H62" s="61"/>
      <c r="I62" s="61"/>
    </row>
    <row r="63" spans="2:11" x14ac:dyDescent="0.2">
      <c r="B63" s="61"/>
      <c r="C63" s="61"/>
      <c r="D63" s="61"/>
      <c r="E63" s="61"/>
      <c r="F63" s="61"/>
      <c r="G63" s="94"/>
      <c r="H63" s="61"/>
      <c r="I63" s="61"/>
    </row>
    <row r="64" spans="2:11" x14ac:dyDescent="0.2">
      <c r="B64" s="61"/>
      <c r="C64" s="61"/>
      <c r="D64" s="61"/>
      <c r="E64" s="61"/>
      <c r="F64" s="61"/>
      <c r="G64" s="94"/>
      <c r="H64" s="61"/>
      <c r="I64" s="61"/>
    </row>
    <row r="65" spans="2:9" x14ac:dyDescent="0.2">
      <c r="B65" s="61"/>
      <c r="C65" s="61"/>
      <c r="D65" s="61"/>
      <c r="E65" s="61"/>
      <c r="F65" s="61"/>
      <c r="G65" s="94"/>
      <c r="H65" s="61"/>
      <c r="I65" s="61"/>
    </row>
    <row r="66" spans="2:9" x14ac:dyDescent="0.2">
      <c r="B66" s="61"/>
      <c r="C66" s="61"/>
      <c r="D66" s="61"/>
      <c r="E66" s="61"/>
      <c r="F66" s="61"/>
      <c r="G66" s="94"/>
      <c r="H66" s="61"/>
      <c r="I66" s="61"/>
    </row>
    <row r="67" spans="2:9" x14ac:dyDescent="0.2">
      <c r="B67" s="61"/>
      <c r="C67" s="61"/>
      <c r="D67" s="61"/>
      <c r="E67" s="61"/>
      <c r="F67" s="61"/>
      <c r="G67" s="94"/>
      <c r="H67" s="61"/>
      <c r="I67" s="61"/>
    </row>
    <row r="68" spans="2:9" x14ac:dyDescent="0.2">
      <c r="B68" s="61"/>
      <c r="C68" s="61"/>
      <c r="D68" s="61"/>
      <c r="E68" s="61"/>
      <c r="F68" s="61"/>
      <c r="G68" s="94"/>
      <c r="H68" s="61"/>
      <c r="I68" s="61"/>
    </row>
    <row r="69" spans="2:9" x14ac:dyDescent="0.2">
      <c r="B69" s="61"/>
      <c r="C69" s="61"/>
      <c r="D69" s="61"/>
      <c r="E69" s="61"/>
      <c r="F69" s="61"/>
      <c r="G69" s="94"/>
      <c r="H69" s="61"/>
      <c r="I69" s="61"/>
    </row>
    <row r="70" spans="2:9" x14ac:dyDescent="0.2">
      <c r="B70" s="61"/>
      <c r="C70" s="61"/>
      <c r="D70" s="61"/>
      <c r="E70" s="61"/>
      <c r="F70" s="61"/>
      <c r="G70" s="61"/>
      <c r="H70" s="61"/>
      <c r="I70" s="61"/>
    </row>
    <row r="71" spans="2:9" x14ac:dyDescent="0.2">
      <c r="B71" s="61"/>
      <c r="C71" s="61"/>
      <c r="D71" s="61"/>
      <c r="E71" s="61"/>
      <c r="F71" s="61"/>
      <c r="G71" s="61"/>
      <c r="H71" s="61"/>
      <c r="I71" s="61"/>
    </row>
    <row r="72" spans="2:9" x14ac:dyDescent="0.2">
      <c r="B72" s="61"/>
      <c r="C72" s="61"/>
      <c r="D72" s="61"/>
      <c r="E72" s="61"/>
      <c r="F72" s="61"/>
      <c r="G72" s="61"/>
      <c r="H72" s="61"/>
      <c r="I72" s="61"/>
    </row>
    <row r="73" spans="2:9" x14ac:dyDescent="0.2">
      <c r="B73" s="61"/>
      <c r="C73" s="61"/>
      <c r="D73" s="61"/>
      <c r="E73" s="61"/>
      <c r="F73" s="61"/>
      <c r="G73" s="61"/>
      <c r="H73" s="61"/>
      <c r="I73" s="61"/>
    </row>
    <row r="74" spans="2:9" x14ac:dyDescent="0.2">
      <c r="B74" s="61"/>
      <c r="C74" s="61"/>
      <c r="D74" s="61"/>
      <c r="E74" s="61"/>
      <c r="F74" s="61"/>
      <c r="G74" s="61"/>
      <c r="H74" s="61"/>
      <c r="I74" s="61"/>
    </row>
    <row r="75" spans="2:9" x14ac:dyDescent="0.2">
      <c r="B75" s="61"/>
      <c r="C75" s="61"/>
      <c r="D75" s="61"/>
      <c r="E75" s="61"/>
      <c r="F75" s="61"/>
      <c r="G75" s="61"/>
      <c r="H75" s="61"/>
      <c r="I75" s="61"/>
    </row>
    <row r="76" spans="2:9" x14ac:dyDescent="0.2">
      <c r="B76" s="61"/>
      <c r="C76" s="61"/>
      <c r="D76" s="61"/>
      <c r="E76" s="61"/>
      <c r="F76" s="61"/>
      <c r="G76" s="61"/>
      <c r="H76" s="61"/>
      <c r="I76" s="61"/>
    </row>
  </sheetData>
  <mergeCells count="32">
    <mergeCell ref="K29:K30"/>
    <mergeCell ref="K16:K17"/>
    <mergeCell ref="K3:K4"/>
    <mergeCell ref="J44:J45"/>
    <mergeCell ref="K44:K45"/>
    <mergeCell ref="J29:J30"/>
    <mergeCell ref="J3:J4"/>
    <mergeCell ref="J16:J17"/>
    <mergeCell ref="I3:I4"/>
    <mergeCell ref="I16:I17"/>
    <mergeCell ref="I29:I30"/>
    <mergeCell ref="I44:I45"/>
    <mergeCell ref="B44:F45"/>
    <mergeCell ref="G44:G45"/>
    <mergeCell ref="B29:F30"/>
    <mergeCell ref="G29:G30"/>
    <mergeCell ref="G3:G4"/>
    <mergeCell ref="B3:F4"/>
    <mergeCell ref="B16:F17"/>
    <mergeCell ref="G16:G17"/>
    <mergeCell ref="X29:AA29"/>
    <mergeCell ref="T29:W29"/>
    <mergeCell ref="L16:O16"/>
    <mergeCell ref="L29:O29"/>
    <mergeCell ref="L3:O3"/>
    <mergeCell ref="T16:W16"/>
    <mergeCell ref="X3:AA3"/>
    <mergeCell ref="X16:AA16"/>
    <mergeCell ref="T3:W3"/>
    <mergeCell ref="P3:S3"/>
    <mergeCell ref="P16:S16"/>
    <mergeCell ref="P29:S29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A43"/>
  <sheetViews>
    <sheetView zoomScale="85" zoomScaleNormal="85" workbookViewId="0">
      <selection activeCell="K48" sqref="K48"/>
    </sheetView>
  </sheetViews>
  <sheetFormatPr defaultColWidth="9.140625" defaultRowHeight="14.25" x14ac:dyDescent="0.2"/>
  <cols>
    <col min="1" max="5" width="3.140625" style="52" customWidth="1"/>
    <col min="6" max="6" width="39.42578125" style="52" customWidth="1"/>
    <col min="7" max="7" width="20.42578125" style="52" bestFit="1" customWidth="1"/>
    <col min="8" max="8" width="11.140625" style="52" customWidth="1"/>
    <col min="9" max="11" width="9.140625" style="52" customWidth="1"/>
    <col min="12" max="23" width="9.140625" style="52"/>
    <col min="24" max="27" width="9.140625" style="52" customWidth="1"/>
    <col min="28" max="16384" width="9.140625" style="52"/>
  </cols>
  <sheetData>
    <row r="1" spans="2:27" ht="22.5" customHeight="1" thickBot="1" x14ac:dyDescent="0.35">
      <c r="B1" s="51" t="s">
        <v>112</v>
      </c>
    </row>
    <row r="2" spans="2:27" ht="30" customHeight="1" x14ac:dyDescent="0.2">
      <c r="B2" s="65" t="str">
        <f>""&amp;Summary!$H$3&amp;" - price development [annual growth]"</f>
        <v>Autumn medium-term forecast (MTF-2024Q3) - price development [annual growth]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 x14ac:dyDescent="0.2">
      <c r="B3" s="308" t="s">
        <v>100</v>
      </c>
      <c r="C3" s="309"/>
      <c r="D3" s="309"/>
      <c r="E3" s="309"/>
      <c r="F3" s="310"/>
      <c r="G3" s="311" t="s">
        <v>19</v>
      </c>
      <c r="H3" s="111" t="s">
        <v>20</v>
      </c>
      <c r="I3" s="297">
        <v>2024</v>
      </c>
      <c r="J3" s="297">
        <v>2025</v>
      </c>
      <c r="K3" s="312">
        <v>2026</v>
      </c>
      <c r="L3" s="293">
        <v>2023</v>
      </c>
      <c r="M3" s="294"/>
      <c r="N3" s="294"/>
      <c r="O3" s="296"/>
      <c r="P3" s="293">
        <v>2024</v>
      </c>
      <c r="Q3" s="294"/>
      <c r="R3" s="294"/>
      <c r="S3" s="296"/>
      <c r="T3" s="293">
        <v>2025</v>
      </c>
      <c r="U3" s="294"/>
      <c r="V3" s="294"/>
      <c r="W3" s="296"/>
      <c r="X3" s="294">
        <v>2026</v>
      </c>
      <c r="Y3" s="294"/>
      <c r="Z3" s="294"/>
      <c r="AA3" s="295"/>
    </row>
    <row r="4" spans="2:27" x14ac:dyDescent="0.2">
      <c r="B4" s="303"/>
      <c r="C4" s="304"/>
      <c r="D4" s="304"/>
      <c r="E4" s="304"/>
      <c r="F4" s="305"/>
      <c r="G4" s="307"/>
      <c r="H4" s="173">
        <v>2023</v>
      </c>
      <c r="I4" s="298"/>
      <c r="J4" s="298"/>
      <c r="K4" s="313"/>
      <c r="L4" s="115" t="s">
        <v>0</v>
      </c>
      <c r="M4" s="113" t="s">
        <v>1</v>
      </c>
      <c r="N4" s="113" t="s">
        <v>2</v>
      </c>
      <c r="O4" s="234" t="s">
        <v>3</v>
      </c>
      <c r="P4" s="115" t="s">
        <v>0</v>
      </c>
      <c r="Q4" s="113" t="s">
        <v>1</v>
      </c>
      <c r="R4" s="113" t="s">
        <v>2</v>
      </c>
      <c r="S4" s="234" t="s">
        <v>3</v>
      </c>
      <c r="T4" s="115" t="s">
        <v>0</v>
      </c>
      <c r="U4" s="113" t="s">
        <v>1</v>
      </c>
      <c r="V4" s="113" t="s">
        <v>2</v>
      </c>
      <c r="W4" s="234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4.3499999999999996" customHeight="1" x14ac:dyDescent="0.2">
      <c r="B5" s="8"/>
      <c r="C5" s="9"/>
      <c r="D5" s="9"/>
      <c r="E5" s="9"/>
      <c r="F5" s="117"/>
      <c r="G5" s="118"/>
      <c r="H5" s="121"/>
      <c r="I5" s="76"/>
      <c r="J5" s="202"/>
      <c r="K5" s="119"/>
      <c r="L5" s="156"/>
      <c r="M5" s="120"/>
      <c r="N5" s="120"/>
      <c r="O5" s="121"/>
      <c r="P5" s="156"/>
      <c r="Q5" s="120"/>
      <c r="R5" s="120"/>
      <c r="S5" s="121"/>
      <c r="T5" s="156"/>
      <c r="U5" s="120"/>
      <c r="V5" s="120"/>
      <c r="W5" s="121"/>
      <c r="X5" s="120"/>
      <c r="Y5" s="120"/>
      <c r="Z5" s="120"/>
      <c r="AA5" s="122"/>
    </row>
    <row r="6" spans="2:27" x14ac:dyDescent="0.2">
      <c r="B6" s="8"/>
      <c r="C6" s="248" t="s">
        <v>113</v>
      </c>
      <c r="D6" s="249"/>
      <c r="E6" s="249"/>
      <c r="F6" s="73"/>
      <c r="G6" s="42" t="s">
        <v>114</v>
      </c>
      <c r="H6" s="143">
        <v>10.983606557377044</v>
      </c>
      <c r="I6" s="198">
        <v>3.0215131505987074</v>
      </c>
      <c r="J6" s="198">
        <v>4.9539854753439982</v>
      </c>
      <c r="K6" s="143">
        <v>2.6514340429317116</v>
      </c>
      <c r="L6" s="28">
        <v>15.102762803234498</v>
      </c>
      <c r="M6" s="198">
        <v>12.53873723355521</v>
      </c>
      <c r="N6" s="198">
        <v>9.6428852562252274</v>
      </c>
      <c r="O6" s="143">
        <v>7.0747501529675674</v>
      </c>
      <c r="P6" s="28">
        <v>3.6321502622270998</v>
      </c>
      <c r="Q6" s="198">
        <v>2.4950912312628333</v>
      </c>
      <c r="R6" s="198">
        <v>3.0778709367412489</v>
      </c>
      <c r="S6" s="143">
        <v>2.8928528813624013</v>
      </c>
      <c r="T6" s="28">
        <v>4.9466501028367702</v>
      </c>
      <c r="U6" s="198">
        <v>4.9634718947222609</v>
      </c>
      <c r="V6" s="198">
        <v>4.8470947134431128</v>
      </c>
      <c r="W6" s="143">
        <v>5.0583404091323985</v>
      </c>
      <c r="X6" s="198">
        <v>2.9257069408508158</v>
      </c>
      <c r="Y6" s="198">
        <v>2.8236281775397458</v>
      </c>
      <c r="Z6" s="198">
        <v>2.5825155805264473</v>
      </c>
      <c r="AA6" s="29">
        <v>2.2802284137518427</v>
      </c>
    </row>
    <row r="7" spans="2:27" x14ac:dyDescent="0.2">
      <c r="B7" s="3"/>
      <c r="D7" s="52" t="s">
        <v>115</v>
      </c>
      <c r="F7" s="86"/>
      <c r="G7" s="42" t="s">
        <v>114</v>
      </c>
      <c r="H7" s="138">
        <v>7.3863557402337392</v>
      </c>
      <c r="I7" s="155">
        <v>-0.87730939676062292</v>
      </c>
      <c r="J7" s="155">
        <v>10.723885960603013</v>
      </c>
      <c r="K7" s="138">
        <v>1.5372763245919288</v>
      </c>
      <c r="L7" s="163">
        <v>11.221844576300469</v>
      </c>
      <c r="M7" s="155">
        <v>6.462942477876112</v>
      </c>
      <c r="N7" s="155">
        <v>6.7679292443760772</v>
      </c>
      <c r="O7" s="138">
        <v>5.2772393458734683</v>
      </c>
      <c r="P7" s="163">
        <v>-0.6008183560366831</v>
      </c>
      <c r="Q7" s="155">
        <v>0.17663714055638025</v>
      </c>
      <c r="R7" s="155">
        <v>-1.7022347012460841</v>
      </c>
      <c r="S7" s="138">
        <v>-1.3748077988909699</v>
      </c>
      <c r="T7" s="163">
        <v>10.482062264122717</v>
      </c>
      <c r="U7" s="155">
        <v>9.9100145766130083</v>
      </c>
      <c r="V7" s="155">
        <v>10.919512464924168</v>
      </c>
      <c r="W7" s="138">
        <v>11.596677408822572</v>
      </c>
      <c r="X7" s="155">
        <v>1.4003163649298784</v>
      </c>
      <c r="Y7" s="155">
        <v>1.5686613917782068</v>
      </c>
      <c r="Z7" s="155">
        <v>1.565778971560519</v>
      </c>
      <c r="AA7" s="144">
        <v>1.6143107814870774</v>
      </c>
    </row>
    <row r="8" spans="2:27" x14ac:dyDescent="0.2">
      <c r="B8" s="3"/>
      <c r="D8" s="52" t="s">
        <v>116</v>
      </c>
      <c r="F8" s="86"/>
      <c r="G8" s="42" t="s">
        <v>114</v>
      </c>
      <c r="H8" s="138">
        <v>15.590323247639375</v>
      </c>
      <c r="I8" s="155">
        <v>2.7925348342889009</v>
      </c>
      <c r="J8" s="155">
        <v>2.2647799734450587</v>
      </c>
      <c r="K8" s="138">
        <v>3.7134455355212026</v>
      </c>
      <c r="L8" s="163">
        <v>23.836431632680899</v>
      </c>
      <c r="M8" s="155">
        <v>19.291227530322885</v>
      </c>
      <c r="N8" s="155">
        <v>12.901018887287137</v>
      </c>
      <c r="O8" s="138">
        <v>7.7761256447191016</v>
      </c>
      <c r="P8" s="163">
        <v>3.9171167199382921</v>
      </c>
      <c r="Q8" s="155">
        <v>1.676698194325013</v>
      </c>
      <c r="R8" s="155">
        <v>3.0719518487282187</v>
      </c>
      <c r="S8" s="138">
        <v>2.5334441287862006</v>
      </c>
      <c r="T8" s="163">
        <v>1.3695317197626906</v>
      </c>
      <c r="U8" s="155">
        <v>2.4270534929634096</v>
      </c>
      <c r="V8" s="155">
        <v>2.3407021687782645</v>
      </c>
      <c r="W8" s="138">
        <v>2.9146873605565276</v>
      </c>
      <c r="X8" s="155">
        <v>4.3082155721832009</v>
      </c>
      <c r="Y8" s="155">
        <v>4.0556489803010152</v>
      </c>
      <c r="Z8" s="155">
        <v>3.4963079669025632</v>
      </c>
      <c r="AA8" s="144">
        <v>3.0103250394622876</v>
      </c>
    </row>
    <row r="9" spans="2:27" x14ac:dyDescent="0.2">
      <c r="B9" s="3"/>
      <c r="D9" s="52" t="s">
        <v>117</v>
      </c>
      <c r="F9" s="86"/>
      <c r="G9" s="42" t="s">
        <v>114</v>
      </c>
      <c r="H9" s="138">
        <v>10.141652963188392</v>
      </c>
      <c r="I9" s="155">
        <v>5.9415281836522951</v>
      </c>
      <c r="J9" s="155">
        <v>5.7329709347695399</v>
      </c>
      <c r="K9" s="138">
        <v>2.8232372797771177</v>
      </c>
      <c r="L9" s="163">
        <v>12.697343606875378</v>
      </c>
      <c r="M9" s="155">
        <v>10.93285334168101</v>
      </c>
      <c r="N9" s="155">
        <v>8.8292334388077904</v>
      </c>
      <c r="O9" s="138">
        <v>8.2893877756014405</v>
      </c>
      <c r="P9" s="163">
        <v>5.1947120556524737</v>
      </c>
      <c r="Q9" s="155">
        <v>4.9617871840093954</v>
      </c>
      <c r="R9" s="155">
        <v>6.8191340865632242</v>
      </c>
      <c r="S9" s="138">
        <v>6.7641846526557288</v>
      </c>
      <c r="T9" s="163">
        <v>6.8481055674646711</v>
      </c>
      <c r="U9" s="155">
        <v>6.2267816046372388</v>
      </c>
      <c r="V9" s="155">
        <v>5.1299486215708185</v>
      </c>
      <c r="W9" s="138">
        <v>4.7850934301224726</v>
      </c>
      <c r="X9" s="155">
        <v>3.262767381304954</v>
      </c>
      <c r="Y9" s="155">
        <v>2.9853021115514196</v>
      </c>
      <c r="Z9" s="155">
        <v>2.7283810148663434</v>
      </c>
      <c r="AA9" s="144">
        <v>2.3297601962304526</v>
      </c>
    </row>
    <row r="10" spans="2:27" x14ac:dyDescent="0.2">
      <c r="B10" s="3"/>
      <c r="D10" s="52" t="s">
        <v>118</v>
      </c>
      <c r="F10" s="86"/>
      <c r="G10" s="42" t="s">
        <v>114</v>
      </c>
      <c r="H10" s="138">
        <v>8.8242098262051059</v>
      </c>
      <c r="I10" s="155">
        <v>2.5264292834063866</v>
      </c>
      <c r="J10" s="155">
        <v>4.084078488940051</v>
      </c>
      <c r="K10" s="138">
        <v>1.854831197159811</v>
      </c>
      <c r="L10" s="163">
        <v>10.569618352700942</v>
      </c>
      <c r="M10" s="155">
        <v>10.309459104058917</v>
      </c>
      <c r="N10" s="155">
        <v>8.4456166504214565</v>
      </c>
      <c r="O10" s="138">
        <v>6.1584720752825888</v>
      </c>
      <c r="P10" s="163">
        <v>4.1495804252776907</v>
      </c>
      <c r="Q10" s="155">
        <v>2.3126440435508329</v>
      </c>
      <c r="R10" s="155">
        <v>1.9840592371605226</v>
      </c>
      <c r="S10" s="138">
        <v>1.7086390560675113</v>
      </c>
      <c r="T10" s="163">
        <v>4.0654783626452371</v>
      </c>
      <c r="U10" s="155">
        <v>3.8123647500110138</v>
      </c>
      <c r="V10" s="155">
        <v>4.150873707120212</v>
      </c>
      <c r="W10" s="138">
        <v>4.3066227236552663</v>
      </c>
      <c r="X10" s="155">
        <v>1.8701422098049676</v>
      </c>
      <c r="Y10" s="155">
        <v>1.9160603857185237</v>
      </c>
      <c r="Z10" s="155">
        <v>1.9121730411846016</v>
      </c>
      <c r="AA10" s="144">
        <v>1.7220801796486143</v>
      </c>
    </row>
    <row r="11" spans="2:27" ht="4.3499999999999996" customHeight="1" x14ac:dyDescent="0.2">
      <c r="B11" s="3"/>
      <c r="F11" s="86"/>
      <c r="G11" s="42"/>
      <c r="H11" s="138"/>
      <c r="I11" s="155"/>
      <c r="J11" s="155"/>
      <c r="K11" s="138"/>
      <c r="L11" s="163"/>
      <c r="M11" s="155"/>
      <c r="N11" s="155"/>
      <c r="O11" s="138"/>
      <c r="P11" s="163"/>
      <c r="Q11" s="155"/>
      <c r="R11" s="155"/>
      <c r="S11" s="138"/>
      <c r="T11" s="163"/>
      <c r="U11" s="155"/>
      <c r="V11" s="155"/>
      <c r="W11" s="138"/>
      <c r="X11" s="155"/>
      <c r="Y11" s="155"/>
      <c r="Z11" s="155"/>
      <c r="AA11" s="144"/>
    </row>
    <row r="12" spans="2:27" x14ac:dyDescent="0.2">
      <c r="B12" s="3"/>
      <c r="D12" s="52" t="s">
        <v>119</v>
      </c>
      <c r="F12" s="86"/>
      <c r="G12" s="42" t="s">
        <v>114</v>
      </c>
      <c r="H12" s="138">
        <v>11.673535921120632</v>
      </c>
      <c r="I12" s="155">
        <v>3.7087359104457107</v>
      </c>
      <c r="J12" s="155">
        <v>3.9459546002469779</v>
      </c>
      <c r="K12" s="138">
        <v>2.8530550843372424</v>
      </c>
      <c r="L12" s="163">
        <v>15.868037079564232</v>
      </c>
      <c r="M12" s="155">
        <v>13.715161125594648</v>
      </c>
      <c r="N12" s="155">
        <v>10.196579413911792</v>
      </c>
      <c r="O12" s="138">
        <v>7.4084350721420833</v>
      </c>
      <c r="P12" s="163">
        <v>4.3941701109419142</v>
      </c>
      <c r="Q12" s="155">
        <v>2.9023871425194869</v>
      </c>
      <c r="R12" s="155">
        <v>3.9231651224837663</v>
      </c>
      <c r="S12" s="138">
        <v>3.631116025722875</v>
      </c>
      <c r="T12" s="163">
        <v>3.9611775728842105</v>
      </c>
      <c r="U12" s="155">
        <v>4.0826306848607885</v>
      </c>
      <c r="V12" s="155">
        <v>3.7968281665298917</v>
      </c>
      <c r="W12" s="138">
        <v>3.9446472484279411</v>
      </c>
      <c r="X12" s="155">
        <v>3.2137048296934978</v>
      </c>
      <c r="Y12" s="155">
        <v>3.051961870928892</v>
      </c>
      <c r="Z12" s="155">
        <v>2.761928352041636</v>
      </c>
      <c r="AA12" s="144">
        <v>2.3940695218335577</v>
      </c>
    </row>
    <row r="13" spans="2:27" x14ac:dyDescent="0.2">
      <c r="B13" s="3"/>
      <c r="D13" s="52" t="s">
        <v>120</v>
      </c>
      <c r="F13" s="86"/>
      <c r="G13" s="42" t="s">
        <v>114</v>
      </c>
      <c r="H13" s="138">
        <v>9.4820281536148485</v>
      </c>
      <c r="I13" s="155">
        <v>4.2582128229316822</v>
      </c>
      <c r="J13" s="155">
        <v>4.9365371014981747</v>
      </c>
      <c r="K13" s="138">
        <v>2.3450295895395499</v>
      </c>
      <c r="L13" s="163">
        <v>11.618988096929073</v>
      </c>
      <c r="M13" s="155">
        <v>10.631843128602569</v>
      </c>
      <c r="N13" s="155">
        <v>8.6602896670989935</v>
      </c>
      <c r="O13" s="138">
        <v>7.1979298690325351</v>
      </c>
      <c r="P13" s="163">
        <v>4.6906416227634651</v>
      </c>
      <c r="Q13" s="155">
        <v>3.644612853367903</v>
      </c>
      <c r="R13" s="155">
        <v>4.4313445788344694</v>
      </c>
      <c r="S13" s="138">
        <v>4.2745003716968029</v>
      </c>
      <c r="T13" s="163">
        <v>5.4990569413955797</v>
      </c>
      <c r="U13" s="155">
        <v>5.0609879939592162</v>
      </c>
      <c r="V13" s="155">
        <v>4.6539472320687167</v>
      </c>
      <c r="W13" s="138">
        <v>4.5480608312171711</v>
      </c>
      <c r="X13" s="155">
        <v>2.5732625191789964</v>
      </c>
      <c r="Y13" s="155">
        <v>2.4567856434618989</v>
      </c>
      <c r="Z13" s="155">
        <v>2.3258010533012055</v>
      </c>
      <c r="AA13" s="144">
        <v>2.0300445436174783</v>
      </c>
    </row>
    <row r="14" spans="2:27" x14ac:dyDescent="0.2">
      <c r="B14" s="3"/>
      <c r="D14" s="52" t="s">
        <v>121</v>
      </c>
      <c r="F14" s="86"/>
      <c r="G14" s="42" t="s">
        <v>114</v>
      </c>
      <c r="H14" s="138">
        <v>9.2851458073995445</v>
      </c>
      <c r="I14" s="155">
        <v>3.8709791544468573</v>
      </c>
      <c r="J14" s="155">
        <v>5.0361742760635764</v>
      </c>
      <c r="K14" s="138">
        <v>2.3325714545936194</v>
      </c>
      <c r="L14" s="163">
        <v>11.26728632963048</v>
      </c>
      <c r="M14" s="155">
        <v>10.560149446443788</v>
      </c>
      <c r="N14" s="155">
        <v>8.5441591611775607</v>
      </c>
      <c r="O14" s="138">
        <v>6.9560655737704877</v>
      </c>
      <c r="P14" s="163">
        <v>4.9765688671556489</v>
      </c>
      <c r="Q14" s="155">
        <v>3.3345757236923816</v>
      </c>
      <c r="R14" s="155">
        <v>3.781097941014707</v>
      </c>
      <c r="S14" s="138">
        <v>3.4248074356054872</v>
      </c>
      <c r="T14" s="163">
        <v>5.2675651131602166</v>
      </c>
      <c r="U14" s="155">
        <v>5.0674819725077498</v>
      </c>
      <c r="V14" s="155">
        <v>4.907739137290676</v>
      </c>
      <c r="W14" s="138">
        <v>4.9067545515248128</v>
      </c>
      <c r="X14" s="155">
        <v>2.5572556462412024</v>
      </c>
      <c r="Y14" s="155">
        <v>2.4105954297798888</v>
      </c>
      <c r="Z14" s="155">
        <v>2.2996083215183631</v>
      </c>
      <c r="AA14" s="144">
        <v>2.0679152796447369</v>
      </c>
    </row>
    <row r="15" spans="2:27" ht="4.3499999999999996" customHeight="1" x14ac:dyDescent="0.2">
      <c r="B15" s="3"/>
      <c r="F15" s="86"/>
      <c r="G15" s="42"/>
      <c r="H15" s="138"/>
      <c r="I15" s="155"/>
      <c r="J15" s="155"/>
      <c r="K15" s="138"/>
      <c r="L15" s="163"/>
      <c r="M15" s="155"/>
      <c r="N15" s="155"/>
      <c r="O15" s="138"/>
      <c r="P15" s="163"/>
      <c r="Q15" s="155"/>
      <c r="R15" s="155"/>
      <c r="S15" s="138"/>
      <c r="T15" s="163"/>
      <c r="U15" s="155"/>
      <c r="V15" s="155"/>
      <c r="W15" s="138"/>
      <c r="X15" s="155"/>
      <c r="Y15" s="155"/>
      <c r="Z15" s="155"/>
      <c r="AA15" s="144"/>
    </row>
    <row r="16" spans="2:27" x14ac:dyDescent="0.2">
      <c r="B16" s="3"/>
      <c r="C16" s="52" t="s">
        <v>122</v>
      </c>
      <c r="F16" s="86"/>
      <c r="G16" s="42" t="s">
        <v>114</v>
      </c>
      <c r="H16" s="138">
        <v>10.513581334114903</v>
      </c>
      <c r="I16" s="155">
        <v>2.6791731171835806</v>
      </c>
      <c r="J16" s="155">
        <v>5.0458442000465169</v>
      </c>
      <c r="K16" s="138">
        <v>2.7127424986295807</v>
      </c>
      <c r="L16" s="163">
        <v>15.09739946476077</v>
      </c>
      <c r="M16" s="155">
        <v>12.156082031066106</v>
      </c>
      <c r="N16" s="155">
        <v>8.8930261476588583</v>
      </c>
      <c r="O16" s="138">
        <v>6.3908774417570839</v>
      </c>
      <c r="P16" s="163">
        <v>3.2084350043827499</v>
      </c>
      <c r="Q16" s="155">
        <v>2.1146661893908032</v>
      </c>
      <c r="R16" s="155">
        <v>2.7037639398586037</v>
      </c>
      <c r="S16" s="138">
        <v>2.6987730322263133</v>
      </c>
      <c r="T16" s="163">
        <v>4.8656199547211827</v>
      </c>
      <c r="U16" s="155">
        <v>5.0721974867252868</v>
      </c>
      <c r="V16" s="155">
        <v>5.0731601816505787</v>
      </c>
      <c r="W16" s="138">
        <v>5.1698410881689654</v>
      </c>
      <c r="X16" s="155">
        <v>2.9903658820743715</v>
      </c>
      <c r="Y16" s="155">
        <v>2.8660839531610094</v>
      </c>
      <c r="Z16" s="155">
        <v>2.6418042938453539</v>
      </c>
      <c r="AA16" s="144">
        <v>2.3593054373322673</v>
      </c>
    </row>
    <row r="17" spans="2:27" ht="4.3499999999999996" customHeight="1" x14ac:dyDescent="0.2">
      <c r="B17" s="3"/>
      <c r="F17" s="86"/>
      <c r="G17" s="42"/>
      <c r="H17" s="86"/>
      <c r="K17" s="86"/>
      <c r="L17" s="162"/>
      <c r="O17" s="86"/>
      <c r="P17" s="162"/>
      <c r="S17" s="86"/>
      <c r="T17" s="162"/>
      <c r="W17" s="86"/>
      <c r="AA17" s="4"/>
    </row>
    <row r="18" spans="2:27" x14ac:dyDescent="0.2">
      <c r="B18" s="3"/>
      <c r="C18" s="52" t="s">
        <v>24</v>
      </c>
      <c r="F18" s="86"/>
      <c r="G18" s="42" t="s">
        <v>123</v>
      </c>
      <c r="H18" s="138">
        <v>10.131860992370846</v>
      </c>
      <c r="I18" s="155">
        <v>4.4348800870973406</v>
      </c>
      <c r="J18" s="155">
        <v>2.9031564726732739</v>
      </c>
      <c r="K18" s="138">
        <v>2.3057807693195542</v>
      </c>
      <c r="L18" s="163">
        <v>11.344460957806632</v>
      </c>
      <c r="M18" s="155">
        <v>10.254212635631504</v>
      </c>
      <c r="N18" s="155">
        <v>9.8651367096826164</v>
      </c>
      <c r="O18" s="138">
        <v>9.115758387461085</v>
      </c>
      <c r="P18" s="163">
        <v>5.9215000867650218</v>
      </c>
      <c r="Q18" s="155">
        <v>5.182446904263017</v>
      </c>
      <c r="R18" s="155">
        <v>3.8589194322597109</v>
      </c>
      <c r="S18" s="138">
        <v>2.8962568529334902</v>
      </c>
      <c r="T18" s="163">
        <v>2.9426372217224781</v>
      </c>
      <c r="U18" s="155">
        <v>2.6645787020685532</v>
      </c>
      <c r="V18" s="155">
        <v>2.9692625194282556</v>
      </c>
      <c r="W18" s="138">
        <v>3.0378870995092768</v>
      </c>
      <c r="X18" s="155">
        <v>2.7963669473175514</v>
      </c>
      <c r="Y18" s="155">
        <v>2.431276130958409</v>
      </c>
      <c r="Z18" s="155">
        <v>2.1258965293305749</v>
      </c>
      <c r="AA18" s="144">
        <v>1.8929384887810556</v>
      </c>
    </row>
    <row r="19" spans="2:27" x14ac:dyDescent="0.2">
      <c r="B19" s="3"/>
      <c r="D19" s="52" t="s">
        <v>124</v>
      </c>
      <c r="F19" s="86"/>
      <c r="G19" s="42" t="s">
        <v>123</v>
      </c>
      <c r="H19" s="138">
        <v>10.212571662009751</v>
      </c>
      <c r="I19" s="155">
        <v>2.8659428582381281</v>
      </c>
      <c r="J19" s="155">
        <v>4.9798132774109263</v>
      </c>
      <c r="K19" s="138">
        <v>2.7504513693309889</v>
      </c>
      <c r="L19" s="163">
        <v>14.291394009431201</v>
      </c>
      <c r="M19" s="155">
        <v>11.577794298977139</v>
      </c>
      <c r="N19" s="155">
        <v>9.3082222858263748</v>
      </c>
      <c r="O19" s="138">
        <v>6.162706406086798</v>
      </c>
      <c r="P19" s="163">
        <v>3.346129052825475</v>
      </c>
      <c r="Q19" s="155">
        <v>2.6423413884564866</v>
      </c>
      <c r="R19" s="155">
        <v>2.5283100854846197</v>
      </c>
      <c r="S19" s="138">
        <v>2.9389959107592176</v>
      </c>
      <c r="T19" s="163">
        <v>4.6131076362713657</v>
      </c>
      <c r="U19" s="155">
        <v>4.9991804693495965</v>
      </c>
      <c r="V19" s="155">
        <v>5.1417899520533155</v>
      </c>
      <c r="W19" s="138">
        <v>5.1582245059548484</v>
      </c>
      <c r="X19" s="155">
        <v>3.5691027139914837</v>
      </c>
      <c r="Y19" s="155">
        <v>2.9729648205640871</v>
      </c>
      <c r="Z19" s="155">
        <v>2.4531904936727926</v>
      </c>
      <c r="AA19" s="144">
        <v>2.0368647958219697</v>
      </c>
    </row>
    <row r="20" spans="2:27" x14ac:dyDescent="0.2">
      <c r="B20" s="3"/>
      <c r="D20" s="52" t="s">
        <v>125</v>
      </c>
      <c r="F20" s="86"/>
      <c r="G20" s="42" t="s">
        <v>123</v>
      </c>
      <c r="H20" s="138">
        <v>10.216522455132164</v>
      </c>
      <c r="I20" s="155">
        <v>4.6182488292947426</v>
      </c>
      <c r="J20" s="155">
        <v>2.5447388484253253</v>
      </c>
      <c r="K20" s="138">
        <v>2.2684539706870623</v>
      </c>
      <c r="L20" s="163">
        <v>13.640741646065862</v>
      </c>
      <c r="M20" s="155">
        <v>11.099133930736699</v>
      </c>
      <c r="N20" s="155">
        <v>8.2966471453863164</v>
      </c>
      <c r="O20" s="138">
        <v>7.858560866624714</v>
      </c>
      <c r="P20" s="163">
        <v>4.323731789034639</v>
      </c>
      <c r="Q20" s="155">
        <v>5.2024059185901592</v>
      </c>
      <c r="R20" s="155">
        <v>5.1046722919789573</v>
      </c>
      <c r="S20" s="138">
        <v>3.9161216844307205</v>
      </c>
      <c r="T20" s="163">
        <v>3.3742884005550877</v>
      </c>
      <c r="U20" s="155">
        <v>2.2107484713676371</v>
      </c>
      <c r="V20" s="155">
        <v>2.1857927877101986</v>
      </c>
      <c r="W20" s="138">
        <v>2.420209260635005</v>
      </c>
      <c r="X20" s="155">
        <v>2.7665564435230579</v>
      </c>
      <c r="Y20" s="155">
        <v>2.439669101441595</v>
      </c>
      <c r="Z20" s="155">
        <v>2.0581276607658907</v>
      </c>
      <c r="AA20" s="144">
        <v>1.8188540042018815</v>
      </c>
    </row>
    <row r="21" spans="2:27" x14ac:dyDescent="0.2">
      <c r="B21" s="3"/>
      <c r="D21" s="52" t="s">
        <v>126</v>
      </c>
      <c r="F21" s="86"/>
      <c r="G21" s="42" t="s">
        <v>123</v>
      </c>
      <c r="H21" s="138">
        <v>9.1001666508669956</v>
      </c>
      <c r="I21" s="155">
        <v>-8.4434511902358622E-2</v>
      </c>
      <c r="J21" s="155">
        <v>2.6685897707814661</v>
      </c>
      <c r="K21" s="138">
        <v>2.3485339646701817</v>
      </c>
      <c r="L21" s="163">
        <v>13.796745380200505</v>
      </c>
      <c r="M21" s="155">
        <v>10.051920695589999</v>
      </c>
      <c r="N21" s="155">
        <v>5.573480512993001</v>
      </c>
      <c r="O21" s="138">
        <v>7.6085304179096056</v>
      </c>
      <c r="P21" s="163">
        <v>-1.6892200930463162</v>
      </c>
      <c r="Q21" s="155">
        <v>0.54213169414892093</v>
      </c>
      <c r="R21" s="155">
        <v>1.5329580234859037</v>
      </c>
      <c r="S21" s="138">
        <v>-0.65079910604914915</v>
      </c>
      <c r="T21" s="163">
        <v>2.7098426666223503</v>
      </c>
      <c r="U21" s="155">
        <v>2.4054859071366508</v>
      </c>
      <c r="V21" s="155">
        <v>2.7222492063987858</v>
      </c>
      <c r="W21" s="138">
        <v>2.8255846569973215</v>
      </c>
      <c r="X21" s="155">
        <v>2.7260877455651809</v>
      </c>
      <c r="Y21" s="155">
        <v>2.5153033151532185</v>
      </c>
      <c r="Z21" s="155">
        <v>2.2471669268460062</v>
      </c>
      <c r="AA21" s="144">
        <v>1.9919267218815122</v>
      </c>
    </row>
    <row r="22" spans="2:27" x14ac:dyDescent="0.2">
      <c r="B22" s="3"/>
      <c r="D22" s="52" t="s">
        <v>127</v>
      </c>
      <c r="F22" s="86"/>
      <c r="G22" s="42" t="s">
        <v>123</v>
      </c>
      <c r="H22" s="138">
        <v>4.4921202137210088</v>
      </c>
      <c r="I22" s="155">
        <v>-2.2041166912688652</v>
      </c>
      <c r="J22" s="155">
        <v>1.8963311346331864</v>
      </c>
      <c r="K22" s="138">
        <v>2.0965505444598023</v>
      </c>
      <c r="L22" s="163">
        <v>14.358764585316749</v>
      </c>
      <c r="M22" s="155">
        <v>4.9817043255735172</v>
      </c>
      <c r="N22" s="155">
        <v>-0.52559480901214783</v>
      </c>
      <c r="O22" s="138">
        <v>-2.8844093255841585E-2</v>
      </c>
      <c r="P22" s="163">
        <v>-7.9928856879797223</v>
      </c>
      <c r="Q22" s="155">
        <v>-3.3457102292016998</v>
      </c>
      <c r="R22" s="155">
        <v>0.66609019312615203</v>
      </c>
      <c r="S22" s="138">
        <v>2.1165596370180424</v>
      </c>
      <c r="T22" s="163">
        <v>1.7605958257813796</v>
      </c>
      <c r="U22" s="155">
        <v>1.565066583571479</v>
      </c>
      <c r="V22" s="155">
        <v>2.0173760884517833</v>
      </c>
      <c r="W22" s="138">
        <v>2.2464036927209747</v>
      </c>
      <c r="X22" s="155">
        <v>2.273511290517888</v>
      </c>
      <c r="Y22" s="155">
        <v>2.1692626594421256</v>
      </c>
      <c r="Z22" s="155">
        <v>2.042618532505756</v>
      </c>
      <c r="AA22" s="144">
        <v>1.9074215386513771</v>
      </c>
    </row>
    <row r="23" spans="2:27" x14ac:dyDescent="0.2">
      <c r="B23" s="3"/>
      <c r="D23" s="52" t="s">
        <v>128</v>
      </c>
      <c r="F23" s="86"/>
      <c r="G23" s="42" t="s">
        <v>123</v>
      </c>
      <c r="H23" s="138">
        <v>4.1850631110757774</v>
      </c>
      <c r="I23" s="155">
        <v>-3.9748772875596359</v>
      </c>
      <c r="J23" s="155">
        <v>2.3603080862987298</v>
      </c>
      <c r="K23" s="138">
        <v>2.2580194010488412</v>
      </c>
      <c r="L23" s="163">
        <v>16.891820980782057</v>
      </c>
      <c r="M23" s="155">
        <v>6.3576615409168085</v>
      </c>
      <c r="N23" s="155">
        <v>-3.1634034304239407</v>
      </c>
      <c r="O23" s="138">
        <v>-1.864546230816984</v>
      </c>
      <c r="P23" s="163">
        <v>-12.923028681619527</v>
      </c>
      <c r="Q23" s="155">
        <v>-5.2561873796680061</v>
      </c>
      <c r="R23" s="155">
        <v>0.67023430699184416</v>
      </c>
      <c r="S23" s="138">
        <v>2.0633978054192141</v>
      </c>
      <c r="T23" s="163">
        <v>3.8942287799172703</v>
      </c>
      <c r="U23" s="155">
        <v>1.4454943242719622</v>
      </c>
      <c r="V23" s="155">
        <v>2.0279775894078966</v>
      </c>
      <c r="W23" s="138">
        <v>2.1926653056378456</v>
      </c>
      <c r="X23" s="155">
        <v>2.3217270288081124</v>
      </c>
      <c r="Y23" s="155">
        <v>2.2995394353333154</v>
      </c>
      <c r="Z23" s="155">
        <v>2.2488498976699418</v>
      </c>
      <c r="AA23" s="144">
        <v>2.1719021663185742</v>
      </c>
    </row>
    <row r="24" spans="2:27" ht="18" x14ac:dyDescent="0.25">
      <c r="B24" s="3"/>
      <c r="D24" s="52" t="s">
        <v>129</v>
      </c>
      <c r="F24" s="86"/>
      <c r="G24" s="42" t="s">
        <v>123</v>
      </c>
      <c r="H24" s="138">
        <v>0.29472276876951753</v>
      </c>
      <c r="I24" s="155">
        <v>1.8440597067431526</v>
      </c>
      <c r="J24" s="155">
        <v>-0.45327818989598256</v>
      </c>
      <c r="K24" s="138">
        <v>-0.15790336790676918</v>
      </c>
      <c r="L24" s="163">
        <v>-2.1670090979947929</v>
      </c>
      <c r="M24" s="155">
        <v>-1.2937076609322844</v>
      </c>
      <c r="N24" s="155">
        <v>2.7239790687155789</v>
      </c>
      <c r="O24" s="138">
        <v>1.8705799658080338</v>
      </c>
      <c r="P24" s="163">
        <v>5.6618218559918461</v>
      </c>
      <c r="Q24" s="155">
        <v>2.016466403059141</v>
      </c>
      <c r="R24" s="155">
        <v>-4.1165235128488575E-3</v>
      </c>
      <c r="S24" s="138">
        <v>5.2087068177158358E-2</v>
      </c>
      <c r="T24" s="163">
        <v>-2.0536587827757415</v>
      </c>
      <c r="U24" s="155">
        <v>0.11786847715218585</v>
      </c>
      <c r="V24" s="155">
        <v>-1.0390778300802594E-2</v>
      </c>
      <c r="W24" s="138">
        <v>5.2585366006852041E-2</v>
      </c>
      <c r="X24" s="155">
        <v>-4.7121701021183071E-2</v>
      </c>
      <c r="Y24" s="155">
        <v>-0.12734835035455205</v>
      </c>
      <c r="Z24" s="155">
        <v>-0.20169553532440432</v>
      </c>
      <c r="AA24" s="144">
        <v>-0.25885847484435942</v>
      </c>
    </row>
    <row r="25" spans="2:27" ht="4.3499999999999996" customHeight="1" x14ac:dyDescent="0.2">
      <c r="B25" s="3"/>
      <c r="F25" s="86"/>
      <c r="G25" s="42"/>
      <c r="H25" s="86"/>
      <c r="K25" s="86"/>
      <c r="L25" s="162"/>
      <c r="O25" s="86"/>
      <c r="P25" s="162"/>
      <c r="S25" s="86"/>
      <c r="T25" s="162"/>
      <c r="W25" s="86"/>
      <c r="AA25" s="4"/>
    </row>
    <row r="26" spans="2:27" ht="18.75" thickBot="1" x14ac:dyDescent="0.3">
      <c r="B26" s="57"/>
      <c r="C26" s="88" t="s">
        <v>130</v>
      </c>
      <c r="D26" s="88"/>
      <c r="E26" s="88"/>
      <c r="F26" s="89"/>
      <c r="G26" s="90" t="s">
        <v>131</v>
      </c>
      <c r="H26" s="151">
        <v>8.9428047463404994</v>
      </c>
      <c r="I26" s="150">
        <v>4.0990276757386823</v>
      </c>
      <c r="J26" s="150">
        <v>3.0522007330665559</v>
      </c>
      <c r="K26" s="151">
        <v>2.3272566585058314</v>
      </c>
      <c r="L26" s="168">
        <v>8.6808556587632495</v>
      </c>
      <c r="M26" s="150">
        <v>9.0975240624477891</v>
      </c>
      <c r="N26" s="150">
        <v>7.9568570766725344</v>
      </c>
      <c r="O26" s="151">
        <v>10.005627850020332</v>
      </c>
      <c r="P26" s="168">
        <v>6.3962513248067836</v>
      </c>
      <c r="Q26" s="150">
        <v>5.1863543906190586</v>
      </c>
      <c r="R26" s="150">
        <v>3.4358120861055284</v>
      </c>
      <c r="S26" s="151">
        <v>1.5642948291387171</v>
      </c>
      <c r="T26" s="168">
        <v>2.2261212823090943</v>
      </c>
      <c r="U26" s="150">
        <v>2.463814964567689</v>
      </c>
      <c r="V26" s="150">
        <v>3.5792627524187992</v>
      </c>
      <c r="W26" s="151">
        <v>3.9172112894255946</v>
      </c>
      <c r="X26" s="150">
        <v>3.0076626521876335</v>
      </c>
      <c r="Y26" s="150">
        <v>2.5095638917022711</v>
      </c>
      <c r="Z26" s="150">
        <v>2.1242133374954619</v>
      </c>
      <c r="AA26" s="169">
        <v>1.7017265993947177</v>
      </c>
    </row>
    <row r="27" spans="2:27" ht="4.3499999999999996" customHeight="1" x14ac:dyDescent="0.2"/>
    <row r="28" spans="2:27" x14ac:dyDescent="0.2">
      <c r="B28" s="52" t="s">
        <v>111</v>
      </c>
    </row>
    <row r="29" spans="2:27" x14ac:dyDescent="0.2">
      <c r="B29" s="52" t="s">
        <v>132</v>
      </c>
      <c r="F29" s="250"/>
    </row>
    <row r="30" spans="2:27" x14ac:dyDescent="0.2">
      <c r="B30" s="52" t="s">
        <v>133</v>
      </c>
      <c r="F30" s="250"/>
    </row>
    <row r="31" spans="2:27" x14ac:dyDescent="0.2">
      <c r="G31" s="94"/>
    </row>
    <row r="32" spans="2:27" ht="15" thickBot="1" x14ac:dyDescent="0.25">
      <c r="F32" s="174" t="s">
        <v>11</v>
      </c>
    </row>
    <row r="33" spans="6:23" x14ac:dyDescent="0.2">
      <c r="F33" s="175"/>
      <c r="G33" s="176"/>
      <c r="H33" s="177">
        <v>45292</v>
      </c>
      <c r="I33" s="177">
        <f>EDATE(H33,1)</f>
        <v>45323</v>
      </c>
      <c r="J33" s="177">
        <f t="shared" ref="J33:V33" si="0">EDATE(I33,1)</f>
        <v>45352</v>
      </c>
      <c r="K33" s="177">
        <f t="shared" si="0"/>
        <v>45383</v>
      </c>
      <c r="L33" s="177">
        <f t="shared" si="0"/>
        <v>45413</v>
      </c>
      <c r="M33" s="177">
        <f t="shared" si="0"/>
        <v>45444</v>
      </c>
      <c r="N33" s="177">
        <f t="shared" si="0"/>
        <v>45474</v>
      </c>
      <c r="O33" s="177">
        <f t="shared" si="0"/>
        <v>45505</v>
      </c>
      <c r="P33" s="177">
        <f t="shared" si="0"/>
        <v>45536</v>
      </c>
      <c r="Q33" s="177">
        <f t="shared" si="0"/>
        <v>45566</v>
      </c>
      <c r="R33" s="177">
        <f t="shared" si="0"/>
        <v>45597</v>
      </c>
      <c r="S33" s="177">
        <f t="shared" si="0"/>
        <v>45627</v>
      </c>
      <c r="T33" s="177">
        <f t="shared" si="0"/>
        <v>45658</v>
      </c>
      <c r="U33" s="177">
        <f t="shared" si="0"/>
        <v>45689</v>
      </c>
      <c r="V33" s="277">
        <f t="shared" si="0"/>
        <v>45717</v>
      </c>
      <c r="W33" s="269"/>
    </row>
    <row r="34" spans="6:23" ht="15" thickBot="1" x14ac:dyDescent="0.25">
      <c r="F34" s="178" t="s">
        <v>113</v>
      </c>
      <c r="G34" s="179" t="s">
        <v>134</v>
      </c>
      <c r="H34" s="150">
        <v>3.0058967352222083</v>
      </c>
      <c r="I34" s="150">
        <v>3.2116683431527377</v>
      </c>
      <c r="J34" s="150">
        <v>3.0161807020964204</v>
      </c>
      <c r="K34" s="150">
        <v>2.9324612200275766</v>
      </c>
      <c r="L34" s="150">
        <v>2.8636221301469078</v>
      </c>
      <c r="M34" s="150">
        <v>2.8825326968773481</v>
      </c>
      <c r="N34" s="150">
        <v>5.1537286516166461</v>
      </c>
      <c r="O34" s="150">
        <v>4.7704783008156539</v>
      </c>
      <c r="P34" s="150">
        <v>4.916949173355718</v>
      </c>
      <c r="Q34" s="150">
        <v>4.8199609974101492</v>
      </c>
      <c r="R34" s="150">
        <v>4.9288154728896814</v>
      </c>
      <c r="S34" s="150">
        <v>5.1413609115850107</v>
      </c>
      <c r="T34" s="150">
        <v>4.9057084633454195</v>
      </c>
      <c r="U34" s="150">
        <v>4.7506454347052625</v>
      </c>
      <c r="V34" s="169">
        <v>4.8850496611696315</v>
      </c>
      <c r="W34" s="268"/>
    </row>
    <row r="35" spans="6:23" x14ac:dyDescent="0.2">
      <c r="F35" s="52" t="s">
        <v>111</v>
      </c>
      <c r="G35" s="180"/>
      <c r="H35" s="181"/>
    </row>
    <row r="36" spans="6:23" x14ac:dyDescent="0.2">
      <c r="G36" s="180"/>
      <c r="H36" s="181"/>
    </row>
    <row r="37" spans="6:23" x14ac:dyDescent="0.2">
      <c r="G37" s="180"/>
      <c r="H37" s="181"/>
    </row>
    <row r="38" spans="6:23" x14ac:dyDescent="0.2">
      <c r="G38" s="180"/>
      <c r="H38" s="181"/>
    </row>
    <row r="39" spans="6:23" x14ac:dyDescent="0.2">
      <c r="G39" s="180"/>
      <c r="H39" s="181"/>
    </row>
    <row r="40" spans="6:23" x14ac:dyDescent="0.2">
      <c r="G40" s="180"/>
      <c r="H40" s="181"/>
    </row>
    <row r="41" spans="6:23" x14ac:dyDescent="0.2">
      <c r="G41" s="180"/>
      <c r="H41" s="181"/>
    </row>
    <row r="42" spans="6:23" x14ac:dyDescent="0.2">
      <c r="G42" s="180"/>
      <c r="H42" s="181"/>
    </row>
    <row r="43" spans="6:23" x14ac:dyDescent="0.2">
      <c r="G43" s="180"/>
      <c r="H43" s="181"/>
    </row>
  </sheetData>
  <mergeCells count="9">
    <mergeCell ref="X3:AA3"/>
    <mergeCell ref="P3:S3"/>
    <mergeCell ref="T3:W3"/>
    <mergeCell ref="B3:F4"/>
    <mergeCell ref="G3:G4"/>
    <mergeCell ref="K3:K4"/>
    <mergeCell ref="L3:O3"/>
    <mergeCell ref="I3:I4"/>
    <mergeCell ref="J3:J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M69"/>
  <sheetViews>
    <sheetView showGridLines="0" zoomScale="80" zoomScaleNormal="80" workbookViewId="0">
      <selection activeCell="P72" sqref="P72"/>
    </sheetView>
  </sheetViews>
  <sheetFormatPr defaultColWidth="9.140625" defaultRowHeight="14.25" x14ac:dyDescent="0.2"/>
  <cols>
    <col min="1" max="5" width="3.140625" style="52" customWidth="1"/>
    <col min="6" max="6" width="35.85546875" style="52" customWidth="1"/>
    <col min="7" max="7" width="21.42578125" style="52" customWidth="1"/>
    <col min="8" max="8" width="10.5703125" style="52" customWidth="1"/>
    <col min="9" max="11" width="9.140625" style="52" customWidth="1"/>
    <col min="12" max="18" width="9.140625" style="52"/>
    <col min="19" max="19" width="9.7109375" style="52" customWidth="1"/>
    <col min="20" max="23" width="9.140625" style="52" customWidth="1"/>
    <col min="24" max="27" width="9.140625" style="52"/>
    <col min="28" max="31" width="9.140625" style="52" customWidth="1"/>
    <col min="32" max="16384" width="9.140625" style="52"/>
  </cols>
  <sheetData>
    <row r="1" spans="2:27" ht="22.5" customHeight="1" thickBot="1" x14ac:dyDescent="0.35">
      <c r="B1" s="51" t="s">
        <v>135</v>
      </c>
    </row>
    <row r="2" spans="2:27" ht="30" customHeight="1" x14ac:dyDescent="0.2">
      <c r="B2" s="65" t="str">
        <f>""&amp;Summary!$H$3&amp;" - labour market [level]"</f>
        <v>Autumn medium-term forecast (MTF-2024Q3) - labour market [level]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 x14ac:dyDescent="0.2">
      <c r="B3" s="308" t="s">
        <v>100</v>
      </c>
      <c r="C3" s="309"/>
      <c r="D3" s="309"/>
      <c r="E3" s="309"/>
      <c r="F3" s="310"/>
      <c r="G3" s="311" t="s">
        <v>19</v>
      </c>
      <c r="H3" s="111" t="s">
        <v>20</v>
      </c>
      <c r="I3" s="297">
        <v>2024</v>
      </c>
      <c r="J3" s="297">
        <v>2025</v>
      </c>
      <c r="K3" s="312">
        <v>2026</v>
      </c>
      <c r="L3" s="293">
        <v>2023</v>
      </c>
      <c r="M3" s="294"/>
      <c r="N3" s="294"/>
      <c r="O3" s="296"/>
      <c r="P3" s="293">
        <v>2024</v>
      </c>
      <c r="Q3" s="294"/>
      <c r="R3" s="294"/>
      <c r="S3" s="296"/>
      <c r="T3" s="293">
        <v>2025</v>
      </c>
      <c r="U3" s="294"/>
      <c r="V3" s="294"/>
      <c r="W3" s="296"/>
      <c r="X3" s="294">
        <v>2026</v>
      </c>
      <c r="Y3" s="294"/>
      <c r="Z3" s="294"/>
      <c r="AA3" s="295"/>
    </row>
    <row r="4" spans="2:27" x14ac:dyDescent="0.2">
      <c r="B4" s="303"/>
      <c r="C4" s="304"/>
      <c r="D4" s="304"/>
      <c r="E4" s="304"/>
      <c r="F4" s="305"/>
      <c r="G4" s="307"/>
      <c r="H4" s="173">
        <v>2023</v>
      </c>
      <c r="I4" s="298"/>
      <c r="J4" s="298"/>
      <c r="K4" s="313"/>
      <c r="L4" s="115" t="s">
        <v>0</v>
      </c>
      <c r="M4" s="113" t="s">
        <v>1</v>
      </c>
      <c r="N4" s="113" t="s">
        <v>2</v>
      </c>
      <c r="O4" s="234" t="s">
        <v>3</v>
      </c>
      <c r="P4" s="115" t="s">
        <v>0</v>
      </c>
      <c r="Q4" s="113" t="s">
        <v>1</v>
      </c>
      <c r="R4" s="113" t="s">
        <v>2</v>
      </c>
      <c r="S4" s="234" t="s">
        <v>3</v>
      </c>
      <c r="T4" s="115" t="s">
        <v>0</v>
      </c>
      <c r="U4" s="113" t="s">
        <v>1</v>
      </c>
      <c r="V4" s="113" t="s">
        <v>2</v>
      </c>
      <c r="W4" s="234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4.3499999999999996" customHeight="1" x14ac:dyDescent="0.2">
      <c r="B5" s="8"/>
      <c r="C5" s="9"/>
      <c r="D5" s="9"/>
      <c r="E5" s="9"/>
      <c r="F5" s="117"/>
      <c r="G5" s="118"/>
      <c r="H5" s="75"/>
      <c r="I5" s="76"/>
      <c r="J5" s="202"/>
      <c r="K5" s="119"/>
      <c r="L5" s="156"/>
      <c r="M5" s="120"/>
      <c r="N5" s="120"/>
      <c r="O5" s="121"/>
      <c r="P5" s="120"/>
      <c r="Q5" s="120"/>
      <c r="R5" s="120"/>
      <c r="S5" s="120"/>
      <c r="T5" s="156"/>
      <c r="U5" s="120"/>
      <c r="V5" s="120"/>
      <c r="W5" s="121"/>
      <c r="X5" s="120"/>
      <c r="Y5" s="120"/>
      <c r="Z5" s="120"/>
      <c r="AA5" s="122"/>
    </row>
    <row r="6" spans="2:27" x14ac:dyDescent="0.2">
      <c r="B6" s="8" t="s">
        <v>136</v>
      </c>
      <c r="C6" s="249"/>
      <c r="D6" s="249"/>
      <c r="E6" s="249"/>
      <c r="F6" s="73"/>
      <c r="G6" s="74"/>
      <c r="H6" s="75"/>
      <c r="I6" s="76"/>
      <c r="J6" s="202"/>
      <c r="K6" s="119"/>
      <c r="L6" s="156"/>
      <c r="M6" s="120"/>
      <c r="N6" s="120"/>
      <c r="O6" s="121"/>
      <c r="P6" s="120"/>
      <c r="Q6" s="120"/>
      <c r="R6" s="120"/>
      <c r="S6" s="120"/>
      <c r="T6" s="156"/>
      <c r="U6" s="120"/>
      <c r="V6" s="120"/>
      <c r="W6" s="121"/>
      <c r="X6" s="120"/>
      <c r="Y6" s="120"/>
      <c r="Z6" s="120"/>
      <c r="AA6" s="122"/>
    </row>
    <row r="7" spans="2:27" x14ac:dyDescent="0.2">
      <c r="B7" s="8"/>
      <c r="C7" s="248" t="s">
        <v>37</v>
      </c>
      <c r="D7" s="249"/>
      <c r="E7" s="249"/>
      <c r="F7" s="73"/>
      <c r="G7" s="42" t="s">
        <v>137</v>
      </c>
      <c r="H7" s="98">
        <v>2434.058</v>
      </c>
      <c r="I7" s="99">
        <v>2430.26526176166</v>
      </c>
      <c r="J7" s="99">
        <v>2435.4202583744541</v>
      </c>
      <c r="K7" s="145">
        <v>2434.5491927531439</v>
      </c>
      <c r="L7" s="158">
        <v>2433.6579999999999</v>
      </c>
      <c r="M7" s="107">
        <v>2433.9050000000002</v>
      </c>
      <c r="N7" s="107">
        <v>2433.4209999999998</v>
      </c>
      <c r="O7" s="157">
        <v>2435.248</v>
      </c>
      <c r="P7" s="107">
        <v>2429.9900000000002</v>
      </c>
      <c r="Q7" s="107">
        <v>2430.0509999999999</v>
      </c>
      <c r="R7" s="107">
        <v>2429.7761081053823</v>
      </c>
      <c r="S7" s="107">
        <v>2431.2439389412584</v>
      </c>
      <c r="T7" s="158">
        <v>2432.4623081996083</v>
      </c>
      <c r="U7" s="107">
        <v>2434.9765939365393</v>
      </c>
      <c r="V7" s="107">
        <v>2436.6314916676056</v>
      </c>
      <c r="W7" s="157">
        <v>2437.6106396940627</v>
      </c>
      <c r="X7" s="107">
        <v>2436.9473982505215</v>
      </c>
      <c r="Y7" s="107">
        <v>2435.2271582066887</v>
      </c>
      <c r="Z7" s="107">
        <v>2433.5664435053163</v>
      </c>
      <c r="AA7" s="108">
        <v>2432.4557710500471</v>
      </c>
    </row>
    <row r="8" spans="2:27" ht="4.3499999999999996" customHeight="1" x14ac:dyDescent="0.2">
      <c r="B8" s="3"/>
      <c r="D8" s="174"/>
      <c r="F8" s="86"/>
      <c r="G8" s="42"/>
      <c r="H8" s="106"/>
      <c r="I8" s="107"/>
      <c r="J8" s="107"/>
      <c r="K8" s="157"/>
      <c r="L8" s="158"/>
      <c r="M8" s="107"/>
      <c r="N8" s="107"/>
      <c r="O8" s="157"/>
      <c r="P8" s="107"/>
      <c r="Q8" s="107"/>
      <c r="R8" s="107"/>
      <c r="S8" s="107"/>
      <c r="T8" s="158"/>
      <c r="U8" s="107"/>
      <c r="V8" s="107"/>
      <c r="W8" s="157"/>
      <c r="X8" s="107"/>
      <c r="Y8" s="107"/>
      <c r="Z8" s="107"/>
      <c r="AA8" s="108"/>
    </row>
    <row r="9" spans="2:27" x14ac:dyDescent="0.2">
      <c r="B9" s="3"/>
      <c r="D9" s="174" t="s">
        <v>138</v>
      </c>
      <c r="F9" s="86"/>
      <c r="G9" s="42" t="s">
        <v>137</v>
      </c>
      <c r="H9" s="106">
        <v>2087.7382500000003</v>
      </c>
      <c r="I9" s="107">
        <v>2081.8060411004276</v>
      </c>
      <c r="J9" s="107">
        <v>2085.5925701775277</v>
      </c>
      <c r="K9" s="157">
        <v>2084.8466258249273</v>
      </c>
      <c r="L9" s="160"/>
      <c r="M9" s="132"/>
      <c r="N9" s="132"/>
      <c r="O9" s="159"/>
      <c r="P9" s="132"/>
      <c r="Q9" s="132"/>
      <c r="R9" s="132"/>
      <c r="S9" s="132"/>
      <c r="T9" s="160"/>
      <c r="U9" s="132"/>
      <c r="V9" s="132"/>
      <c r="W9" s="159"/>
      <c r="X9" s="132"/>
      <c r="Y9" s="132"/>
      <c r="Z9" s="132"/>
      <c r="AA9" s="161"/>
    </row>
    <row r="10" spans="2:27" x14ac:dyDescent="0.2">
      <c r="B10" s="3"/>
      <c r="D10" s="174" t="s">
        <v>139</v>
      </c>
      <c r="F10" s="86"/>
      <c r="G10" s="42" t="s">
        <v>137</v>
      </c>
      <c r="H10" s="106">
        <v>346.31974999999983</v>
      </c>
      <c r="I10" s="107">
        <v>348.45922066123222</v>
      </c>
      <c r="J10" s="107">
        <v>349.82768819692643</v>
      </c>
      <c r="K10" s="157">
        <v>349.70256692821613</v>
      </c>
      <c r="L10" s="160"/>
      <c r="M10" s="132"/>
      <c r="N10" s="132"/>
      <c r="O10" s="159"/>
      <c r="P10" s="132"/>
      <c r="Q10" s="132"/>
      <c r="R10" s="132"/>
      <c r="S10" s="132"/>
      <c r="T10" s="160"/>
      <c r="U10" s="132"/>
      <c r="V10" s="132"/>
      <c r="W10" s="159"/>
      <c r="X10" s="132"/>
      <c r="Y10" s="132"/>
      <c r="Z10" s="132"/>
      <c r="AA10" s="161"/>
    </row>
    <row r="11" spans="2:27" ht="4.3499999999999996" customHeight="1" x14ac:dyDescent="0.2">
      <c r="B11" s="3"/>
      <c r="F11" s="86"/>
      <c r="G11" s="42"/>
      <c r="H11" s="146"/>
      <c r="I11" s="61"/>
      <c r="J11" s="61"/>
      <c r="K11" s="86"/>
      <c r="L11" s="162"/>
      <c r="M11" s="61"/>
      <c r="N11" s="61"/>
      <c r="O11" s="86"/>
      <c r="P11" s="61"/>
      <c r="Q11" s="61"/>
      <c r="R11" s="61"/>
      <c r="S11" s="61"/>
      <c r="T11" s="162"/>
      <c r="U11" s="61"/>
      <c r="V11" s="61"/>
      <c r="W11" s="86"/>
      <c r="X11" s="61"/>
      <c r="Y11" s="61"/>
      <c r="Z11" s="61"/>
      <c r="AA11" s="4"/>
    </row>
    <row r="12" spans="2:27" x14ac:dyDescent="0.2">
      <c r="B12" s="3"/>
      <c r="C12" s="52" t="s">
        <v>140</v>
      </c>
      <c r="F12" s="86"/>
      <c r="G12" s="42" t="s">
        <v>141</v>
      </c>
      <c r="H12" s="136">
        <v>161.89875000000004</v>
      </c>
      <c r="I12" s="137">
        <v>147.51400027517025</v>
      </c>
      <c r="J12" s="137">
        <v>148.58619996342014</v>
      </c>
      <c r="K12" s="138">
        <v>154.480505328303</v>
      </c>
      <c r="L12" s="28">
        <v>168.75572772607842</v>
      </c>
      <c r="M12" s="27">
        <v>161.24241662400945</v>
      </c>
      <c r="N12" s="27">
        <v>161.2611755902262</v>
      </c>
      <c r="O12" s="143">
        <v>156.33568005968596</v>
      </c>
      <c r="P12" s="27">
        <v>153.20249481086816</v>
      </c>
      <c r="Q12" s="27">
        <v>146.33832137574316</v>
      </c>
      <c r="R12" s="27">
        <v>146.55732841830536</v>
      </c>
      <c r="S12" s="27">
        <v>143.95785649576433</v>
      </c>
      <c r="T12" s="28">
        <v>145.10204653146317</v>
      </c>
      <c r="U12" s="27">
        <v>148.00541573774231</v>
      </c>
      <c r="V12" s="27">
        <v>149.669776140686</v>
      </c>
      <c r="W12" s="143">
        <v>151.56756144378912</v>
      </c>
      <c r="X12" s="27">
        <v>152.62515423603875</v>
      </c>
      <c r="Y12" s="27">
        <v>154.24991304831124</v>
      </c>
      <c r="Z12" s="27">
        <v>155.39972016063362</v>
      </c>
      <c r="AA12" s="29">
        <v>155.64723386822837</v>
      </c>
    </row>
    <row r="13" spans="2:27" x14ac:dyDescent="0.2">
      <c r="B13" s="3"/>
      <c r="C13" s="52" t="s">
        <v>43</v>
      </c>
      <c r="F13" s="86"/>
      <c r="G13" s="42" t="s">
        <v>14</v>
      </c>
      <c r="H13" s="136">
        <v>5.840876689095106</v>
      </c>
      <c r="I13" s="137">
        <v>5.3304786183779989</v>
      </c>
      <c r="J13" s="137">
        <v>5.3897795838632012</v>
      </c>
      <c r="K13" s="138">
        <v>5.6218013445082953</v>
      </c>
      <c r="L13" s="163">
        <v>6.0894624158565485</v>
      </c>
      <c r="M13" s="137">
        <v>5.812714278295914</v>
      </c>
      <c r="N13" s="137">
        <v>5.8282909178750772</v>
      </c>
      <c r="O13" s="138">
        <v>5.6330391443528853</v>
      </c>
      <c r="P13" s="137">
        <v>5.5185740340876155</v>
      </c>
      <c r="Q13" s="137">
        <v>5.2876797326077609</v>
      </c>
      <c r="R13" s="137">
        <v>5.3024309015091111</v>
      </c>
      <c r="S13" s="137">
        <v>5.2132298053075097</v>
      </c>
      <c r="T13" s="163">
        <v>5.2618904275221468</v>
      </c>
      <c r="U13" s="137">
        <v>5.3669104607461477</v>
      </c>
      <c r="V13" s="137">
        <v>5.4297330783280433</v>
      </c>
      <c r="W13" s="138">
        <v>5.5005843688564635</v>
      </c>
      <c r="X13" s="137">
        <v>5.5450653617276187</v>
      </c>
      <c r="Y13" s="137">
        <v>5.6102662021772707</v>
      </c>
      <c r="Z13" s="137">
        <v>5.6583102956425133</v>
      </c>
      <c r="AA13" s="144">
        <v>5.6735635184857793</v>
      </c>
    </row>
    <row r="14" spans="2:27" ht="4.3499999999999996" customHeight="1" x14ac:dyDescent="0.2">
      <c r="B14" s="3"/>
      <c r="F14" s="86"/>
      <c r="G14" s="42"/>
      <c r="H14" s="146"/>
      <c r="I14" s="61"/>
      <c r="J14" s="61"/>
      <c r="K14" s="86"/>
      <c r="L14" s="162"/>
      <c r="M14" s="61"/>
      <c r="N14" s="61"/>
      <c r="O14" s="86"/>
      <c r="P14" s="61"/>
      <c r="Q14" s="61"/>
      <c r="R14" s="61"/>
      <c r="S14" s="61"/>
      <c r="T14" s="162"/>
      <c r="U14" s="61"/>
      <c r="V14" s="61"/>
      <c r="W14" s="86"/>
      <c r="X14" s="61"/>
      <c r="Y14" s="61"/>
      <c r="Z14" s="61"/>
      <c r="AA14" s="4"/>
    </row>
    <row r="15" spans="2:27" x14ac:dyDescent="0.2">
      <c r="B15" s="8" t="s">
        <v>142</v>
      </c>
      <c r="F15" s="86"/>
      <c r="G15" s="42"/>
      <c r="H15" s="146"/>
      <c r="I15" s="61"/>
      <c r="J15" s="61"/>
      <c r="K15" s="86"/>
      <c r="L15" s="162"/>
      <c r="M15" s="61"/>
      <c r="N15" s="61"/>
      <c r="O15" s="86"/>
      <c r="P15" s="61"/>
      <c r="Q15" s="61"/>
      <c r="R15" s="61"/>
      <c r="S15" s="61"/>
      <c r="T15" s="162"/>
      <c r="U15" s="61"/>
      <c r="V15" s="61"/>
      <c r="W15" s="86"/>
      <c r="X15" s="61"/>
      <c r="Y15" s="61"/>
      <c r="Z15" s="61"/>
      <c r="AA15" s="4"/>
    </row>
    <row r="16" spans="2:27" x14ac:dyDescent="0.2">
      <c r="B16" s="3"/>
      <c r="C16" s="52" t="s">
        <v>143</v>
      </c>
      <c r="F16" s="86"/>
      <c r="G16" s="42" t="s">
        <v>16</v>
      </c>
      <c r="H16" s="164">
        <v>24598.100360521723</v>
      </c>
      <c r="I16" s="204">
        <v>26279.282388636009</v>
      </c>
      <c r="J16" s="204">
        <v>27708.583414183962</v>
      </c>
      <c r="K16" s="205">
        <v>28908.103140811647</v>
      </c>
      <c r="L16" s="206">
        <v>5922.7928649736514</v>
      </c>
      <c r="M16" s="204">
        <v>6083.2101647273812</v>
      </c>
      <c r="N16" s="204">
        <v>6207.3552676193121</v>
      </c>
      <c r="O16" s="205">
        <v>6385.4207178814377</v>
      </c>
      <c r="P16" s="204">
        <v>6472.6093914192325</v>
      </c>
      <c r="Q16" s="204">
        <v>6546.4114163486265</v>
      </c>
      <c r="R16" s="204">
        <v>6585.9936265496817</v>
      </c>
      <c r="S16" s="204">
        <v>6674.1727621720765</v>
      </c>
      <c r="T16" s="206">
        <v>6784.7656642540578</v>
      </c>
      <c r="U16" s="204">
        <v>6877.1616673503268</v>
      </c>
      <c r="V16" s="204">
        <v>6977.1974574448705</v>
      </c>
      <c r="W16" s="205">
        <v>7069.1240051983423</v>
      </c>
      <c r="X16" s="204">
        <v>7123.1622541497627</v>
      </c>
      <c r="Y16" s="204">
        <v>7191.9665001894064</v>
      </c>
      <c r="Z16" s="204">
        <v>7261.6136886141112</v>
      </c>
      <c r="AA16" s="207">
        <v>7331.576637357889</v>
      </c>
    </row>
    <row r="17" spans="1:117" s="167" customFormat="1" ht="18" x14ac:dyDescent="0.25">
      <c r="A17" s="50"/>
      <c r="B17" s="251"/>
      <c r="C17" s="11" t="s">
        <v>144</v>
      </c>
      <c r="D17" s="11"/>
      <c r="E17" s="11"/>
      <c r="F17" s="24"/>
      <c r="G17" s="42" t="s">
        <v>16</v>
      </c>
      <c r="H17" s="208">
        <v>1551.2975584942217</v>
      </c>
      <c r="I17" s="209">
        <v>1653.4447112519974</v>
      </c>
      <c r="J17" s="209">
        <v>1740.6958512948015</v>
      </c>
      <c r="K17" s="210">
        <v>1812.5251096421989</v>
      </c>
      <c r="L17" s="211">
        <v>1501.1511898151455</v>
      </c>
      <c r="M17" s="211">
        <v>1534.0223879929788</v>
      </c>
      <c r="N17" s="211">
        <v>1563.959125795084</v>
      </c>
      <c r="O17" s="205">
        <v>1606.2153910211157</v>
      </c>
      <c r="P17" s="204">
        <v>1621.4322164301036</v>
      </c>
      <c r="Q17" s="204">
        <v>1633.4477506528901</v>
      </c>
      <c r="R17" s="204">
        <v>1658.3055555766844</v>
      </c>
      <c r="S17" s="205">
        <v>1700.569514341958</v>
      </c>
      <c r="T17" s="211">
        <v>1715.1438688555434</v>
      </c>
      <c r="U17" s="211">
        <v>1724.7798161538319</v>
      </c>
      <c r="V17" s="211">
        <v>1749.8686129560374</v>
      </c>
      <c r="W17" s="205">
        <v>1772.9236263181092</v>
      </c>
      <c r="X17" s="211">
        <v>1786.4763222703066</v>
      </c>
      <c r="Y17" s="211">
        <v>1803.732303818372</v>
      </c>
      <c r="Z17" s="211">
        <v>1821.1996938053051</v>
      </c>
      <c r="AA17" s="207">
        <v>1838.746275914137</v>
      </c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</row>
    <row r="18" spans="1:117" x14ac:dyDescent="0.2">
      <c r="B18" s="3"/>
      <c r="D18" s="174" t="s">
        <v>145</v>
      </c>
      <c r="F18" s="86"/>
      <c r="G18" s="42" t="s">
        <v>16</v>
      </c>
      <c r="H18" s="208">
        <v>1520.937067070591</v>
      </c>
      <c r="I18" s="212">
        <v>1625.6177524882351</v>
      </c>
      <c r="J18" s="212">
        <v>1717.8329916887985</v>
      </c>
      <c r="K18" s="213">
        <v>1788.1220844110169</v>
      </c>
      <c r="L18" s="270"/>
      <c r="M18" s="271"/>
      <c r="N18" s="271"/>
      <c r="O18" s="272"/>
      <c r="P18" s="273"/>
      <c r="Q18" s="273"/>
      <c r="R18" s="273"/>
      <c r="S18" s="273"/>
      <c r="T18" s="270"/>
      <c r="U18" s="271"/>
      <c r="V18" s="271"/>
      <c r="W18" s="272"/>
      <c r="X18" s="271"/>
      <c r="Y18" s="271"/>
      <c r="Z18" s="271"/>
      <c r="AA18" s="274"/>
    </row>
    <row r="19" spans="1:117" ht="18" x14ac:dyDescent="0.25">
      <c r="B19" s="3"/>
      <c r="D19" s="174" t="s">
        <v>146</v>
      </c>
      <c r="F19" s="86"/>
      <c r="G19" s="42" t="s">
        <v>16</v>
      </c>
      <c r="H19" s="208">
        <v>1649.1513035551222</v>
      </c>
      <c r="I19" s="212">
        <v>1738.5155775952765</v>
      </c>
      <c r="J19" s="212">
        <v>1810.6083315908882</v>
      </c>
      <c r="K19" s="213">
        <v>1887.4702094226502</v>
      </c>
      <c r="L19" s="270"/>
      <c r="M19" s="271"/>
      <c r="N19" s="271"/>
      <c r="O19" s="272"/>
      <c r="P19" s="273"/>
      <c r="Q19" s="273"/>
      <c r="R19" s="273"/>
      <c r="S19" s="273"/>
      <c r="T19" s="270"/>
      <c r="U19" s="271"/>
      <c r="V19" s="271"/>
      <c r="W19" s="272"/>
      <c r="X19" s="271"/>
      <c r="Y19" s="271"/>
      <c r="Z19" s="271"/>
      <c r="AA19" s="274"/>
    </row>
    <row r="20" spans="1:117" x14ac:dyDescent="0.2">
      <c r="B20" s="3"/>
      <c r="C20" s="52" t="s">
        <v>147</v>
      </c>
      <c r="F20" s="86"/>
      <c r="G20" s="42" t="s">
        <v>16</v>
      </c>
      <c r="H20" s="214">
        <v>1021.630264012178</v>
      </c>
      <c r="I20" s="215">
        <v>1060.4617148325672</v>
      </c>
      <c r="J20" s="215">
        <v>1062.7868072763761</v>
      </c>
      <c r="K20" s="216">
        <v>1077.4383665717432</v>
      </c>
      <c r="L20" s="270"/>
      <c r="M20" s="271"/>
      <c r="N20" s="271"/>
      <c r="O20" s="272"/>
      <c r="P20" s="273"/>
      <c r="Q20" s="273"/>
      <c r="R20" s="273"/>
      <c r="S20" s="273"/>
      <c r="T20" s="270"/>
      <c r="U20" s="271"/>
      <c r="V20" s="271"/>
      <c r="W20" s="272"/>
      <c r="X20" s="271"/>
      <c r="Y20" s="271"/>
      <c r="Z20" s="271"/>
      <c r="AA20" s="274"/>
    </row>
    <row r="21" spans="1:117" ht="18" x14ac:dyDescent="0.25">
      <c r="B21" s="3"/>
      <c r="C21" s="52" t="s">
        <v>148</v>
      </c>
      <c r="F21" s="86"/>
      <c r="G21" s="42" t="s">
        <v>149</v>
      </c>
      <c r="H21" s="131">
        <v>38616.422862561209</v>
      </c>
      <c r="I21" s="128">
        <v>39631.20715937834</v>
      </c>
      <c r="J21" s="128">
        <v>40549.06568588454</v>
      </c>
      <c r="K21" s="129">
        <v>41342.315129403061</v>
      </c>
      <c r="L21" s="165">
        <v>9557.640531478577</v>
      </c>
      <c r="M21" s="128">
        <v>9634.3170722526211</v>
      </c>
      <c r="N21" s="128">
        <v>9688.0943513728889</v>
      </c>
      <c r="O21" s="129">
        <v>9736.3225105162746</v>
      </c>
      <c r="P21" s="128">
        <v>9816.9644943783605</v>
      </c>
      <c r="Q21" s="128">
        <v>9856.710621203425</v>
      </c>
      <c r="R21" s="128">
        <v>9937.6142599808736</v>
      </c>
      <c r="S21" s="128">
        <v>10019.863863515178</v>
      </c>
      <c r="T21" s="165">
        <v>10066.321357576291</v>
      </c>
      <c r="U21" s="128">
        <v>10105.723771352819</v>
      </c>
      <c r="V21" s="128">
        <v>10164.102296329635</v>
      </c>
      <c r="W21" s="129">
        <v>10212.745116814489</v>
      </c>
      <c r="X21" s="128">
        <v>10259.808214439037</v>
      </c>
      <c r="Y21" s="128">
        <v>10309.591544971825</v>
      </c>
      <c r="Z21" s="128">
        <v>10358.394107003693</v>
      </c>
      <c r="AA21" s="130">
        <v>10414.68036777443</v>
      </c>
    </row>
    <row r="22" spans="1:117" x14ac:dyDescent="0.2">
      <c r="B22" s="3"/>
      <c r="C22" s="52" t="s">
        <v>150</v>
      </c>
      <c r="F22" s="86"/>
      <c r="G22" s="42" t="s">
        <v>151</v>
      </c>
      <c r="H22" s="136">
        <v>41.814986803902968</v>
      </c>
      <c r="I22" s="137">
        <v>41.63025403335137</v>
      </c>
      <c r="J22" s="137">
        <v>41.674109744191924</v>
      </c>
      <c r="K22" s="138">
        <v>41.683692928644852</v>
      </c>
      <c r="L22" s="163">
        <v>41.822028258403051</v>
      </c>
      <c r="M22" s="137">
        <v>41.874273997504396</v>
      </c>
      <c r="N22" s="137">
        <v>41.634175070849913</v>
      </c>
      <c r="O22" s="138">
        <v>41.929469888854513</v>
      </c>
      <c r="P22" s="137">
        <v>41.875484578233866</v>
      </c>
      <c r="Q22" s="137">
        <v>41.781298408642328</v>
      </c>
      <c r="R22" s="137">
        <v>41.470718787566319</v>
      </c>
      <c r="S22" s="137">
        <v>41.39351435896296</v>
      </c>
      <c r="T22" s="163">
        <v>41.608757351389869</v>
      </c>
      <c r="U22" s="137">
        <v>41.65372775222572</v>
      </c>
      <c r="V22" s="137">
        <v>41.687187720057032</v>
      </c>
      <c r="W22" s="138">
        <v>41.746766153095081</v>
      </c>
      <c r="X22" s="137">
        <v>41.694283250547706</v>
      </c>
      <c r="Y22" s="137">
        <v>41.685563498852268</v>
      </c>
      <c r="Z22" s="137">
        <v>41.686500629979612</v>
      </c>
      <c r="AA22" s="144">
        <v>41.668424335199809</v>
      </c>
    </row>
    <row r="23" spans="1:117" ht="4.3499999999999996" customHeight="1" x14ac:dyDescent="0.2">
      <c r="B23" s="3"/>
      <c r="F23" s="86"/>
      <c r="G23" s="42"/>
      <c r="H23" s="146"/>
      <c r="I23" s="61"/>
      <c r="J23" s="61"/>
      <c r="K23" s="86"/>
      <c r="L23" s="162"/>
      <c r="M23" s="61"/>
      <c r="N23" s="61"/>
      <c r="O23" s="86"/>
      <c r="P23" s="61"/>
      <c r="Q23" s="61"/>
      <c r="R23" s="61"/>
      <c r="S23" s="61"/>
      <c r="T23" s="162"/>
      <c r="U23" s="61"/>
      <c r="V23" s="61"/>
      <c r="W23" s="86"/>
      <c r="X23" s="61"/>
      <c r="Y23" s="61"/>
      <c r="Z23" s="61"/>
      <c r="AA23" s="4"/>
    </row>
    <row r="24" spans="1:117" x14ac:dyDescent="0.2">
      <c r="B24" s="8" t="s">
        <v>152</v>
      </c>
      <c r="F24" s="86"/>
      <c r="G24" s="42"/>
      <c r="H24" s="146"/>
      <c r="I24" s="61"/>
      <c r="J24" s="61"/>
      <c r="K24" s="86"/>
      <c r="L24" s="162"/>
      <c r="M24" s="61"/>
      <c r="N24" s="61"/>
      <c r="O24" s="86"/>
      <c r="P24" s="61"/>
      <c r="Q24" s="61"/>
      <c r="R24" s="61"/>
      <c r="S24" s="61"/>
      <c r="T24" s="162"/>
      <c r="U24" s="61"/>
      <c r="V24" s="61"/>
      <c r="W24" s="86"/>
      <c r="X24" s="61"/>
      <c r="Y24" s="61"/>
      <c r="Z24" s="61"/>
      <c r="AA24" s="4"/>
    </row>
    <row r="25" spans="1:117" x14ac:dyDescent="0.2">
      <c r="B25" s="3"/>
      <c r="C25" s="52" t="s">
        <v>153</v>
      </c>
      <c r="F25" s="86"/>
      <c r="G25" s="42" t="s">
        <v>141</v>
      </c>
      <c r="H25" s="106">
        <v>3658.7809129668194</v>
      </c>
      <c r="I25" s="107">
        <v>3652.8908930207135</v>
      </c>
      <c r="J25" s="107">
        <v>3638.5930485723943</v>
      </c>
      <c r="K25" s="157">
        <v>3604.3318251578685</v>
      </c>
      <c r="L25" s="158">
        <v>3657.0537811825775</v>
      </c>
      <c r="M25" s="107">
        <v>3661.2340286667127</v>
      </c>
      <c r="N25" s="107">
        <v>3659.2906392088871</v>
      </c>
      <c r="O25" s="157">
        <v>3657.5452028091008</v>
      </c>
      <c r="P25" s="107">
        <v>3655.3881261340302</v>
      </c>
      <c r="Q25" s="107">
        <v>3653.6418295635203</v>
      </c>
      <c r="R25" s="107">
        <v>3652.4502008845616</v>
      </c>
      <c r="S25" s="107">
        <v>3650.0834155007415</v>
      </c>
      <c r="T25" s="158">
        <v>3646.1959996245664</v>
      </c>
      <c r="U25" s="107">
        <v>3641.2634407009887</v>
      </c>
      <c r="V25" s="107">
        <v>3636.1267691106082</v>
      </c>
      <c r="W25" s="157">
        <v>3630.7859848534149</v>
      </c>
      <c r="X25" s="107">
        <v>3621.4651879294183</v>
      </c>
      <c r="Y25" s="107">
        <v>3610.1283440512057</v>
      </c>
      <c r="Z25" s="107">
        <v>3598.6634032187567</v>
      </c>
      <c r="AA25" s="108">
        <v>3587.0703654320914</v>
      </c>
    </row>
    <row r="26" spans="1:117" x14ac:dyDescent="0.2">
      <c r="B26" s="3"/>
      <c r="C26" s="52" t="s">
        <v>154</v>
      </c>
      <c r="F26" s="86"/>
      <c r="G26" s="42" t="s">
        <v>141</v>
      </c>
      <c r="H26" s="106">
        <v>2771.8597500000001</v>
      </c>
      <c r="I26" s="107">
        <v>2767.2545253184935</v>
      </c>
      <c r="J26" s="107">
        <v>2756.8271563305279</v>
      </c>
      <c r="K26" s="157">
        <v>2747.9118354292309</v>
      </c>
      <c r="L26" s="158">
        <v>2771.2746413648915</v>
      </c>
      <c r="M26" s="107">
        <v>2773.9608194070761</v>
      </c>
      <c r="N26" s="107">
        <v>2766.8690163637202</v>
      </c>
      <c r="O26" s="157">
        <v>2775.3345228643102</v>
      </c>
      <c r="P26" s="107">
        <v>2776.124663084222</v>
      </c>
      <c r="Q26" s="107">
        <v>2767.5337534781534</v>
      </c>
      <c r="R26" s="107">
        <v>2763.9648896998174</v>
      </c>
      <c r="S26" s="107">
        <v>2761.3947950117799</v>
      </c>
      <c r="T26" s="158">
        <v>2757.6029666545624</v>
      </c>
      <c r="U26" s="107">
        <v>2757.73961239453</v>
      </c>
      <c r="V26" s="107">
        <v>2756.4849686270995</v>
      </c>
      <c r="W26" s="157">
        <v>2755.4810776459199</v>
      </c>
      <c r="X26" s="107">
        <v>2752.4500484605096</v>
      </c>
      <c r="Y26" s="107">
        <v>2749.422353407203</v>
      </c>
      <c r="Z26" s="107">
        <v>2746.3979888184554</v>
      </c>
      <c r="AA26" s="108">
        <v>2743.3769510307548</v>
      </c>
    </row>
    <row r="27" spans="1:117" ht="18" x14ac:dyDescent="0.25">
      <c r="B27" s="3"/>
      <c r="C27" s="52" t="s">
        <v>155</v>
      </c>
      <c r="F27" s="86"/>
      <c r="G27" s="42" t="s">
        <v>14</v>
      </c>
      <c r="H27" s="136">
        <v>75.759123612719875</v>
      </c>
      <c r="I27" s="137">
        <v>75.755138120601458</v>
      </c>
      <c r="J27" s="137">
        <v>75.76644699272903</v>
      </c>
      <c r="K27" s="138">
        <v>76.239777585683925</v>
      </c>
      <c r="L27" s="163">
        <v>75.778886699028732</v>
      </c>
      <c r="M27" s="137">
        <v>75.765733566538799</v>
      </c>
      <c r="N27" s="137">
        <v>75.612168837233924</v>
      </c>
      <c r="O27" s="138">
        <v>75.879705348078062</v>
      </c>
      <c r="P27" s="137">
        <v>75.946098397498361</v>
      </c>
      <c r="Q27" s="137">
        <v>75.74726485460603</v>
      </c>
      <c r="R27" s="137">
        <v>75.674266250924717</v>
      </c>
      <c r="S27" s="137">
        <v>75.65292297937674</v>
      </c>
      <c r="T27" s="163">
        <v>75.629586751192249</v>
      </c>
      <c r="U27" s="137">
        <v>75.735789439712462</v>
      </c>
      <c r="V27" s="137">
        <v>75.808274674134424</v>
      </c>
      <c r="W27" s="138">
        <v>75.892137105876998</v>
      </c>
      <c r="X27" s="137">
        <v>76.003769348235252</v>
      </c>
      <c r="Y27" s="137">
        <v>76.158576410107969</v>
      </c>
      <c r="Z27" s="137">
        <v>76.317167822975378</v>
      </c>
      <c r="AA27" s="144">
        <v>76.479596761417113</v>
      </c>
    </row>
    <row r="28" spans="1:117" ht="18.75" thickBot="1" x14ac:dyDescent="0.3">
      <c r="B28" s="57"/>
      <c r="C28" s="88" t="s">
        <v>156</v>
      </c>
      <c r="D28" s="88"/>
      <c r="E28" s="88"/>
      <c r="F28" s="89"/>
      <c r="G28" s="90" t="s">
        <v>14</v>
      </c>
      <c r="H28" s="149">
        <v>6.2275713964867014</v>
      </c>
      <c r="I28" s="150">
        <v>6.1302838923052256</v>
      </c>
      <c r="J28" s="150">
        <v>6.08629809468869</v>
      </c>
      <c r="K28" s="151">
        <v>6.0590398798251375</v>
      </c>
      <c r="L28" s="168">
        <v>6.2833573340500344</v>
      </c>
      <c r="M28" s="150">
        <v>6.241353013921028</v>
      </c>
      <c r="N28" s="150">
        <v>6.2069094714152433</v>
      </c>
      <c r="O28" s="151">
        <v>6.1786657665605</v>
      </c>
      <c r="P28" s="150">
        <v>6.1555059285796094</v>
      </c>
      <c r="Q28" s="150">
        <v>6.1365148614352796</v>
      </c>
      <c r="R28" s="150">
        <v>6.1209421863769302</v>
      </c>
      <c r="S28" s="150">
        <v>6.1081725928290833</v>
      </c>
      <c r="T28" s="168">
        <v>6.0977015261198479</v>
      </c>
      <c r="U28" s="150">
        <v>6.089115251418276</v>
      </c>
      <c r="V28" s="150">
        <v>6.0820745061629866</v>
      </c>
      <c r="W28" s="151">
        <v>6.0763010950536493</v>
      </c>
      <c r="X28" s="150">
        <v>6.0686709855482839</v>
      </c>
      <c r="Y28" s="150">
        <v>6.0618038869934558</v>
      </c>
      <c r="Z28" s="150">
        <v>6.0556234982941106</v>
      </c>
      <c r="AA28" s="169">
        <v>6.0500611484646996</v>
      </c>
    </row>
    <row r="29" spans="1:117" ht="15" thickBot="1" x14ac:dyDescent="0.25"/>
    <row r="30" spans="1:117" ht="30" customHeight="1" x14ac:dyDescent="0.2">
      <c r="B30" s="65" t="str">
        <f>""&amp;Summary!$H$3&amp;" - labour market [change over previous period]"</f>
        <v>Autumn medium-term forecast (MTF-2024Q3) - labour market [change over previous period]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7"/>
    </row>
    <row r="31" spans="1:117" x14ac:dyDescent="0.2">
      <c r="B31" s="308" t="s">
        <v>100</v>
      </c>
      <c r="C31" s="309"/>
      <c r="D31" s="309"/>
      <c r="E31" s="309"/>
      <c r="F31" s="310"/>
      <c r="G31" s="311" t="s">
        <v>19</v>
      </c>
      <c r="H31" s="111" t="str">
        <f t="shared" ref="H31:K31" si="0">H$3</f>
        <v>Actual</v>
      </c>
      <c r="I31" s="297">
        <f t="shared" si="0"/>
        <v>2024</v>
      </c>
      <c r="J31" s="297">
        <f t="shared" si="0"/>
        <v>2025</v>
      </c>
      <c r="K31" s="312">
        <f t="shared" si="0"/>
        <v>2026</v>
      </c>
      <c r="L31" s="293">
        <f>L$3</f>
        <v>2023</v>
      </c>
      <c r="M31" s="294"/>
      <c r="N31" s="294"/>
      <c r="O31" s="296"/>
      <c r="P31" s="293">
        <f>P$3</f>
        <v>2024</v>
      </c>
      <c r="Q31" s="294"/>
      <c r="R31" s="294"/>
      <c r="S31" s="296"/>
      <c r="T31" s="293">
        <f>T$3</f>
        <v>2025</v>
      </c>
      <c r="U31" s="294"/>
      <c r="V31" s="294"/>
      <c r="W31" s="296"/>
      <c r="X31" s="293">
        <f>X$3</f>
        <v>2026</v>
      </c>
      <c r="Y31" s="294"/>
      <c r="Z31" s="294"/>
      <c r="AA31" s="295"/>
    </row>
    <row r="32" spans="1:117" x14ac:dyDescent="0.2">
      <c r="B32" s="303"/>
      <c r="C32" s="304"/>
      <c r="D32" s="304"/>
      <c r="E32" s="304"/>
      <c r="F32" s="305"/>
      <c r="G32" s="307"/>
      <c r="H32" s="112">
        <f>$H$4</f>
        <v>2023</v>
      </c>
      <c r="I32" s="298"/>
      <c r="J32" s="298"/>
      <c r="K32" s="313"/>
      <c r="L32" s="115" t="s">
        <v>0</v>
      </c>
      <c r="M32" s="113" t="s">
        <v>1</v>
      </c>
      <c r="N32" s="113" t="s">
        <v>2</v>
      </c>
      <c r="O32" s="203" t="s">
        <v>3</v>
      </c>
      <c r="P32" s="115" t="s">
        <v>0</v>
      </c>
      <c r="Q32" s="113" t="s">
        <v>1</v>
      </c>
      <c r="R32" s="113" t="s">
        <v>2</v>
      </c>
      <c r="S32" s="203" t="s">
        <v>3</v>
      </c>
      <c r="T32" s="115" t="s">
        <v>0</v>
      </c>
      <c r="U32" s="113" t="s">
        <v>1</v>
      </c>
      <c r="V32" s="113" t="s">
        <v>2</v>
      </c>
      <c r="W32" s="203" t="s">
        <v>3</v>
      </c>
      <c r="X32" s="113" t="s">
        <v>0</v>
      </c>
      <c r="Y32" s="113" t="s">
        <v>1</v>
      </c>
      <c r="Z32" s="113" t="s">
        <v>2</v>
      </c>
      <c r="AA32" s="170" t="s">
        <v>3</v>
      </c>
    </row>
    <row r="33" spans="2:27" ht="3.75" customHeight="1" x14ac:dyDescent="0.2">
      <c r="B33" s="8"/>
      <c r="C33" s="9"/>
      <c r="D33" s="9"/>
      <c r="E33" s="9"/>
      <c r="F33" s="117"/>
      <c r="G33" s="118"/>
      <c r="H33" s="75"/>
      <c r="I33" s="76"/>
      <c r="J33" s="202"/>
      <c r="K33" s="119"/>
      <c r="L33" s="156"/>
      <c r="M33" s="120"/>
      <c r="N33" s="120"/>
      <c r="O33" s="121"/>
      <c r="P33" s="120"/>
      <c r="Q33" s="120"/>
      <c r="R33" s="120"/>
      <c r="S33" s="120"/>
      <c r="T33" s="156"/>
      <c r="U33" s="120"/>
      <c r="V33" s="120"/>
      <c r="W33" s="121"/>
      <c r="X33" s="120"/>
      <c r="Y33" s="120"/>
      <c r="Z33" s="120"/>
      <c r="AA33" s="122"/>
    </row>
    <row r="34" spans="2:27" x14ac:dyDescent="0.2">
      <c r="B34" s="8" t="s">
        <v>136</v>
      </c>
      <c r="C34" s="249"/>
      <c r="D34" s="249"/>
      <c r="E34" s="249"/>
      <c r="F34" s="73"/>
      <c r="G34" s="74"/>
      <c r="H34" s="75"/>
      <c r="I34" s="76"/>
      <c r="J34" s="202"/>
      <c r="K34" s="119"/>
      <c r="L34" s="156"/>
      <c r="M34" s="120"/>
      <c r="N34" s="120"/>
      <c r="O34" s="121"/>
      <c r="P34" s="120"/>
      <c r="Q34" s="120"/>
      <c r="R34" s="120"/>
      <c r="S34" s="120"/>
      <c r="T34" s="156"/>
      <c r="U34" s="120"/>
      <c r="V34" s="120"/>
      <c r="W34" s="121"/>
      <c r="X34" s="120"/>
      <c r="Y34" s="120"/>
      <c r="Z34" s="120"/>
      <c r="AA34" s="122"/>
    </row>
    <row r="35" spans="2:27" x14ac:dyDescent="0.2">
      <c r="B35" s="8"/>
      <c r="C35" s="248" t="s">
        <v>37</v>
      </c>
      <c r="D35" s="249"/>
      <c r="E35" s="249"/>
      <c r="F35" s="73"/>
      <c r="G35" s="42" t="s">
        <v>157</v>
      </c>
      <c r="H35" s="26">
        <v>0.27855061397004022</v>
      </c>
      <c r="I35" s="27">
        <v>-0.15581955065738384</v>
      </c>
      <c r="J35" s="27">
        <v>0.21211662339514703</v>
      </c>
      <c r="K35" s="143">
        <v>-3.5766542481326269E-2</v>
      </c>
      <c r="L35" s="163">
        <v>1.7178741102384265E-2</v>
      </c>
      <c r="M35" s="137">
        <v>1.0149330760526709E-2</v>
      </c>
      <c r="N35" s="137">
        <v>-1.9885739172266881E-2</v>
      </c>
      <c r="O35" s="138">
        <v>7.5079486862335898E-2</v>
      </c>
      <c r="P35" s="137">
        <v>-0.21591230133439865</v>
      </c>
      <c r="Q35" s="137">
        <v>2.5102983962881353E-3</v>
      </c>
      <c r="R35" s="137">
        <v>-1.1312186230554744E-2</v>
      </c>
      <c r="S35" s="137">
        <v>6.0410127129813418E-2</v>
      </c>
      <c r="T35" s="163">
        <v>5.0112999310144346E-2</v>
      </c>
      <c r="U35" s="137">
        <v>0.10336381075488532</v>
      </c>
      <c r="V35" s="137">
        <v>6.7963599123999074E-2</v>
      </c>
      <c r="W35" s="138">
        <v>4.0184493625972095E-2</v>
      </c>
      <c r="X35" s="137">
        <v>-2.7208670356998255E-2</v>
      </c>
      <c r="Y35" s="137">
        <v>-7.0589953852405074E-2</v>
      </c>
      <c r="Z35" s="137">
        <v>-6.8195473911998761E-2</v>
      </c>
      <c r="AA35" s="144">
        <v>-4.5639701280137501E-2</v>
      </c>
    </row>
    <row r="36" spans="2:27" ht="4.3499999999999996" customHeight="1" x14ac:dyDescent="0.2">
      <c r="B36" s="3"/>
      <c r="D36" s="174"/>
      <c r="F36" s="86"/>
      <c r="G36" s="42"/>
      <c r="H36" s="146"/>
      <c r="I36" s="61"/>
      <c r="J36" s="61"/>
      <c r="K36" s="86"/>
      <c r="L36" s="162"/>
      <c r="M36" s="61"/>
      <c r="N36" s="61"/>
      <c r="O36" s="86"/>
      <c r="P36" s="61"/>
      <c r="Q36" s="61"/>
      <c r="R36" s="61"/>
      <c r="S36" s="61"/>
      <c r="T36" s="162"/>
      <c r="U36" s="61"/>
      <c r="V36" s="61"/>
      <c r="W36" s="86"/>
      <c r="X36" s="61"/>
      <c r="Y36" s="61"/>
      <c r="Z36" s="61"/>
      <c r="AA36" s="4"/>
    </row>
    <row r="37" spans="2:27" x14ac:dyDescent="0.2">
      <c r="B37" s="3"/>
      <c r="D37" s="174" t="s">
        <v>138</v>
      </c>
      <c r="F37" s="86"/>
      <c r="G37" s="42" t="s">
        <v>157</v>
      </c>
      <c r="H37" s="136">
        <v>0.11348096568394794</v>
      </c>
      <c r="I37" s="137">
        <v>-0.28414524184591983</v>
      </c>
      <c r="J37" s="137">
        <v>0.1818867369170647</v>
      </c>
      <c r="K37" s="138">
        <v>-3.576654248134048E-2</v>
      </c>
      <c r="L37" s="195"/>
      <c r="M37" s="193"/>
      <c r="N37" s="193"/>
      <c r="O37" s="194"/>
      <c r="P37" s="193"/>
      <c r="Q37" s="193"/>
      <c r="R37" s="193"/>
      <c r="S37" s="193"/>
      <c r="T37" s="195"/>
      <c r="U37" s="193"/>
      <c r="V37" s="193"/>
      <c r="W37" s="194"/>
      <c r="X37" s="193"/>
      <c r="Y37" s="193"/>
      <c r="Z37" s="193"/>
      <c r="AA37" s="196"/>
    </row>
    <row r="38" spans="2:27" x14ac:dyDescent="0.2">
      <c r="B38" s="3"/>
      <c r="D38" s="174" t="s">
        <v>139</v>
      </c>
      <c r="F38" s="86"/>
      <c r="G38" s="42" t="s">
        <v>157</v>
      </c>
      <c r="H38" s="136">
        <v>1.2852964831467233</v>
      </c>
      <c r="I38" s="137">
        <v>0.61777321715912592</v>
      </c>
      <c r="J38" s="137">
        <v>0.392719565031868</v>
      </c>
      <c r="K38" s="138">
        <v>-3.5766542481312058E-2</v>
      </c>
      <c r="L38" s="195"/>
      <c r="M38" s="193"/>
      <c r="N38" s="193"/>
      <c r="O38" s="194"/>
      <c r="P38" s="193"/>
      <c r="Q38" s="193"/>
      <c r="R38" s="193"/>
      <c r="S38" s="193"/>
      <c r="T38" s="195"/>
      <c r="U38" s="193"/>
      <c r="V38" s="193"/>
      <c r="W38" s="194"/>
      <c r="X38" s="193"/>
      <c r="Y38" s="193"/>
      <c r="Z38" s="193"/>
      <c r="AA38" s="196"/>
    </row>
    <row r="39" spans="2:27" ht="4.3499999999999996" customHeight="1" x14ac:dyDescent="0.2">
      <c r="B39" s="3"/>
      <c r="F39" s="86"/>
      <c r="G39" s="42"/>
      <c r="H39" s="146"/>
      <c r="I39" s="61"/>
      <c r="J39" s="61"/>
      <c r="K39" s="86"/>
      <c r="L39" s="162"/>
      <c r="M39" s="61"/>
      <c r="N39" s="61"/>
      <c r="O39" s="86"/>
      <c r="P39" s="61"/>
      <c r="Q39" s="61"/>
      <c r="R39" s="61"/>
      <c r="S39" s="61"/>
      <c r="T39" s="162"/>
      <c r="U39" s="61"/>
      <c r="V39" s="61"/>
      <c r="W39" s="86"/>
      <c r="X39" s="61"/>
      <c r="Y39" s="61"/>
      <c r="Z39" s="61"/>
      <c r="AA39" s="4"/>
    </row>
    <row r="40" spans="2:27" x14ac:dyDescent="0.2">
      <c r="B40" s="3"/>
      <c r="C40" s="52" t="s">
        <v>140</v>
      </c>
      <c r="F40" s="86"/>
      <c r="G40" s="42" t="s">
        <v>157</v>
      </c>
      <c r="H40" s="136">
        <v>-4.9917842786303197</v>
      </c>
      <c r="I40" s="137">
        <v>-8.885028281459725</v>
      </c>
      <c r="J40" s="137">
        <v>0.72684605274741898</v>
      </c>
      <c r="K40" s="138">
        <v>3.9669265156077245</v>
      </c>
      <c r="L40" s="163">
        <v>0.44019610231802631</v>
      </c>
      <c r="M40" s="137">
        <v>-4.4521813886308195</v>
      </c>
      <c r="N40" s="137">
        <v>1.1634014553692396E-2</v>
      </c>
      <c r="O40" s="138">
        <v>-3.0543591862781767</v>
      </c>
      <c r="P40" s="137">
        <v>-2.0041395845283603</v>
      </c>
      <c r="Q40" s="137">
        <v>-4.4804580001121934</v>
      </c>
      <c r="R40" s="137">
        <v>0.14965802566497644</v>
      </c>
      <c r="S40" s="137">
        <v>-1.7736894842416717</v>
      </c>
      <c r="T40" s="163">
        <v>0.79480902505136442</v>
      </c>
      <c r="U40" s="137">
        <v>2.0009154079364322</v>
      </c>
      <c r="V40" s="137">
        <v>1.1245266902211455</v>
      </c>
      <c r="W40" s="138">
        <v>1.2679816540376549</v>
      </c>
      <c r="X40" s="137">
        <v>0.69776988042515597</v>
      </c>
      <c r="Y40" s="137">
        <v>1.0645419625651869</v>
      </c>
      <c r="Z40" s="137">
        <v>0.74541832121633433</v>
      </c>
      <c r="AA40" s="144">
        <v>0.15927551693073383</v>
      </c>
    </row>
    <row r="41" spans="2:27" x14ac:dyDescent="0.2">
      <c r="B41" s="3"/>
      <c r="C41" s="52" t="s">
        <v>43</v>
      </c>
      <c r="F41" s="86"/>
      <c r="G41" s="42" t="s">
        <v>158</v>
      </c>
      <c r="H41" s="136">
        <v>-0.30128057908007722</v>
      </c>
      <c r="I41" s="137">
        <v>-0.5103980707171073</v>
      </c>
      <c r="J41" s="137">
        <v>5.9300965485201834E-2</v>
      </c>
      <c r="K41" s="138">
        <v>0.23202176064509444</v>
      </c>
      <c r="L41" s="163">
        <v>2.5513796996129434E-2</v>
      </c>
      <c r="M41" s="137">
        <v>-0.27674813756063399</v>
      </c>
      <c r="N41" s="137">
        <v>1.5576639579163026E-2</v>
      </c>
      <c r="O41" s="138">
        <v>-0.19525177352219189</v>
      </c>
      <c r="P41" s="137">
        <v>-0.11446511026526954</v>
      </c>
      <c r="Q41" s="137">
        <v>-0.23089430147985521</v>
      </c>
      <c r="R41" s="137">
        <v>1.4751168901350892E-2</v>
      </c>
      <c r="S41" s="137">
        <v>-8.920109620160141E-2</v>
      </c>
      <c r="T41" s="163">
        <v>4.8660622214637128E-2</v>
      </c>
      <c r="U41" s="137">
        <v>0.10502003322400075</v>
      </c>
      <c r="V41" s="137">
        <v>6.2822617581895224E-2</v>
      </c>
      <c r="W41" s="138">
        <v>7.0851290528420319E-2</v>
      </c>
      <c r="X41" s="137">
        <v>4.4480992871154951E-2</v>
      </c>
      <c r="Y41" s="137">
        <v>6.5200840449652214E-2</v>
      </c>
      <c r="Z41" s="137">
        <v>4.8044093465243048E-2</v>
      </c>
      <c r="AA41" s="144">
        <v>1.5253222843265857E-2</v>
      </c>
    </row>
    <row r="42" spans="2:27" ht="4.3499999999999996" customHeight="1" x14ac:dyDescent="0.2">
      <c r="B42" s="3"/>
      <c r="F42" s="86"/>
      <c r="G42" s="42"/>
      <c r="H42" s="146"/>
      <c r="I42" s="61"/>
      <c r="J42" s="61"/>
      <c r="K42" s="86"/>
      <c r="L42" s="162"/>
      <c r="M42" s="61"/>
      <c r="N42" s="61"/>
      <c r="O42" s="86"/>
      <c r="P42" s="61"/>
      <c r="Q42" s="61"/>
      <c r="R42" s="61"/>
      <c r="S42" s="61"/>
      <c r="T42" s="162"/>
      <c r="U42" s="61"/>
      <c r="V42" s="61"/>
      <c r="W42" s="86"/>
      <c r="X42" s="61"/>
      <c r="Y42" s="61"/>
      <c r="Z42" s="61"/>
      <c r="AA42" s="4"/>
    </row>
    <row r="43" spans="2:27" x14ac:dyDescent="0.2">
      <c r="B43" s="8" t="s">
        <v>142</v>
      </c>
      <c r="F43" s="86"/>
      <c r="G43" s="42"/>
      <c r="H43" s="146"/>
      <c r="I43" s="61"/>
      <c r="J43" s="61"/>
      <c r="K43" s="86"/>
      <c r="L43" s="162"/>
      <c r="M43" s="61"/>
      <c r="N43" s="61"/>
      <c r="O43" s="86"/>
      <c r="P43" s="61"/>
      <c r="Q43" s="61"/>
      <c r="R43" s="61"/>
      <c r="S43" s="61"/>
      <c r="T43" s="162"/>
      <c r="U43" s="61"/>
      <c r="V43" s="61"/>
      <c r="W43" s="86"/>
      <c r="X43" s="61"/>
      <c r="Y43" s="61"/>
      <c r="Z43" s="61"/>
      <c r="AA43" s="4"/>
    </row>
    <row r="44" spans="2:27" x14ac:dyDescent="0.2">
      <c r="B44" s="3"/>
      <c r="C44" s="52" t="s">
        <v>143</v>
      </c>
      <c r="F44" s="86"/>
      <c r="G44" s="42" t="s">
        <v>157</v>
      </c>
      <c r="H44" s="217">
        <v>10.374578502340086</v>
      </c>
      <c r="I44" s="218">
        <v>6.8346010605455803</v>
      </c>
      <c r="J44" s="218">
        <v>5.4388891005868061</v>
      </c>
      <c r="K44" s="219">
        <v>4.3290546784634785</v>
      </c>
      <c r="L44" s="220">
        <v>4.1262904761217811</v>
      </c>
      <c r="M44" s="218">
        <v>2.7084739144333412</v>
      </c>
      <c r="N44" s="218">
        <v>2.0407827369136129</v>
      </c>
      <c r="O44" s="219">
        <v>2.868620251059312</v>
      </c>
      <c r="P44" s="218">
        <v>1.3654334990588239</v>
      </c>
      <c r="Q44" s="218">
        <v>1.1402205890445742</v>
      </c>
      <c r="R44" s="218">
        <v>0.60463981995089</v>
      </c>
      <c r="S44" s="218">
        <v>1.3388888696600674</v>
      </c>
      <c r="T44" s="220">
        <v>1.6570278598240691</v>
      </c>
      <c r="U44" s="218">
        <v>1.3618156863259685</v>
      </c>
      <c r="V44" s="218">
        <v>1.4546086733640209</v>
      </c>
      <c r="W44" s="219">
        <v>1.3175282527712255</v>
      </c>
      <c r="X44" s="218">
        <v>0.76442638312303757</v>
      </c>
      <c r="Y44" s="218">
        <v>0.96592276835419</v>
      </c>
      <c r="Z44" s="218">
        <v>0.96840257004633656</v>
      </c>
      <c r="AA44" s="221">
        <v>0.96346282994201715</v>
      </c>
    </row>
    <row r="45" spans="2:27" ht="18" x14ac:dyDescent="0.25">
      <c r="B45" s="3"/>
      <c r="C45" s="11" t="s">
        <v>144</v>
      </c>
      <c r="D45" s="11"/>
      <c r="E45" s="11"/>
      <c r="F45" s="24"/>
      <c r="G45" s="25" t="s">
        <v>157</v>
      </c>
      <c r="H45" s="222">
        <v>9.7251444966711631</v>
      </c>
      <c r="I45" s="223">
        <v>6.5846266693622368</v>
      </c>
      <c r="J45" s="223">
        <v>5.2769312120958034</v>
      </c>
      <c r="K45" s="224">
        <v>4.1264680612622726</v>
      </c>
      <c r="L45" s="220">
        <v>3.995091062430518</v>
      </c>
      <c r="M45" s="225">
        <v>2.1897326798829226</v>
      </c>
      <c r="N45" s="225">
        <v>1.9515189632449079</v>
      </c>
      <c r="O45" s="219">
        <v>2.7018778514783577</v>
      </c>
      <c r="P45" s="218">
        <v>0.9473714107118667</v>
      </c>
      <c r="Q45" s="218">
        <v>0.7410444976381001</v>
      </c>
      <c r="R45" s="218">
        <v>1.5217998196672511</v>
      </c>
      <c r="S45" s="218">
        <v>2.5486231185287238</v>
      </c>
      <c r="T45" s="220">
        <v>0.85702785982407192</v>
      </c>
      <c r="U45" s="225">
        <v>0.56181568632595713</v>
      </c>
      <c r="V45" s="225">
        <v>1.4546086733640209</v>
      </c>
      <c r="W45" s="219">
        <v>1.3175282527712255</v>
      </c>
      <c r="X45" s="225">
        <v>0.76442638312303757</v>
      </c>
      <c r="Y45" s="225">
        <v>0.96592276835419</v>
      </c>
      <c r="Z45" s="225">
        <v>0.96840257004633656</v>
      </c>
      <c r="AA45" s="221">
        <v>0.96346282994201715</v>
      </c>
    </row>
    <row r="46" spans="2:27" x14ac:dyDescent="0.2">
      <c r="B46" s="3"/>
      <c r="D46" s="174" t="s">
        <v>145</v>
      </c>
      <c r="F46" s="86"/>
      <c r="G46" s="42" t="s">
        <v>157</v>
      </c>
      <c r="H46" s="226">
        <v>8.3571644663602171</v>
      </c>
      <c r="I46" s="227">
        <v>6.8826441069823403</v>
      </c>
      <c r="J46" s="227">
        <v>5.6726274709669724</v>
      </c>
      <c r="K46" s="228">
        <v>4.0917302824133799</v>
      </c>
      <c r="L46" s="195"/>
      <c r="M46" s="275"/>
      <c r="N46" s="275"/>
      <c r="O46" s="194"/>
      <c r="P46" s="193"/>
      <c r="Q46" s="193"/>
      <c r="R46" s="193"/>
      <c r="S46" s="193"/>
      <c r="T46" s="195"/>
      <c r="U46" s="275"/>
      <c r="V46" s="275"/>
      <c r="W46" s="194"/>
      <c r="X46" s="275"/>
      <c r="Y46" s="275"/>
      <c r="Z46" s="275"/>
      <c r="AA46" s="196"/>
    </row>
    <row r="47" spans="2:27" ht="18" x14ac:dyDescent="0.25">
      <c r="B47" s="3"/>
      <c r="D47" s="174" t="s">
        <v>159</v>
      </c>
      <c r="F47" s="86"/>
      <c r="G47" s="42" t="s">
        <v>157</v>
      </c>
      <c r="H47" s="226">
        <v>13.989329200877279</v>
      </c>
      <c r="I47" s="227">
        <v>5.418803832462757</v>
      </c>
      <c r="J47" s="227">
        <v>4.1467994261708441</v>
      </c>
      <c r="K47" s="228">
        <v>4.2450858361083164</v>
      </c>
      <c r="L47" s="195"/>
      <c r="M47" s="275"/>
      <c r="N47" s="275"/>
      <c r="O47" s="194"/>
      <c r="P47" s="193"/>
      <c r="Q47" s="193"/>
      <c r="R47" s="193"/>
      <c r="S47" s="193"/>
      <c r="T47" s="195"/>
      <c r="U47" s="275"/>
      <c r="V47" s="275"/>
      <c r="W47" s="194"/>
      <c r="X47" s="275"/>
      <c r="Y47" s="275"/>
      <c r="Z47" s="275"/>
      <c r="AA47" s="196"/>
    </row>
    <row r="48" spans="2:27" x14ac:dyDescent="0.2">
      <c r="B48" s="3"/>
      <c r="C48" s="52" t="s">
        <v>147</v>
      </c>
      <c r="F48" s="86"/>
      <c r="G48" s="42" t="s">
        <v>157</v>
      </c>
      <c r="H48" s="229">
        <v>-0.67912935368391913</v>
      </c>
      <c r="I48" s="230">
        <v>3.8009299634379516</v>
      </c>
      <c r="J48" s="230">
        <v>0.21925284159607372</v>
      </c>
      <c r="K48" s="231">
        <v>1.3785981529931775</v>
      </c>
      <c r="L48" s="195">
        <v>0.27128494530566627</v>
      </c>
      <c r="M48" s="275">
        <v>0.63979424923149963</v>
      </c>
      <c r="N48" s="275">
        <v>1.5773414779736612</v>
      </c>
      <c r="O48" s="194">
        <v>2.0325673430285462</v>
      </c>
      <c r="P48" s="193">
        <v>0.33442609258705147</v>
      </c>
      <c r="Q48" s="193">
        <v>0.28024067909038308</v>
      </c>
      <c r="R48" s="193">
        <v>0.56541358137751274</v>
      </c>
      <c r="S48" s="193">
        <v>1.8852625071207569</v>
      </c>
      <c r="T48" s="195">
        <v>-1.8267319487194129</v>
      </c>
      <c r="U48" s="275">
        <v>-9.4973842557266153E-2</v>
      </c>
      <c r="V48" s="275">
        <v>0.49793462484150552</v>
      </c>
      <c r="W48" s="194">
        <v>0.56959423376964935</v>
      </c>
      <c r="X48" s="275">
        <v>0.15875928175728404</v>
      </c>
      <c r="Y48" s="275">
        <v>0.42768338849342058</v>
      </c>
      <c r="Z48" s="275">
        <v>0.23485601363300646</v>
      </c>
      <c r="AA48" s="196">
        <v>0.49473206518739232</v>
      </c>
    </row>
    <row r="49" spans="2:27" ht="18" x14ac:dyDescent="0.25">
      <c r="B49" s="3"/>
      <c r="C49" s="52" t="s">
        <v>148</v>
      </c>
      <c r="F49" s="86"/>
      <c r="G49" s="42" t="s">
        <v>157</v>
      </c>
      <c r="H49" s="136">
        <v>1.3142435237768098</v>
      </c>
      <c r="I49" s="137">
        <v>2.6278568070088397</v>
      </c>
      <c r="J49" s="137">
        <v>2.315999416356405</v>
      </c>
      <c r="K49" s="138">
        <v>1.9562705825664892</v>
      </c>
      <c r="L49" s="163">
        <v>0.17611993782287527</v>
      </c>
      <c r="M49" s="137">
        <v>0.80225386717052061</v>
      </c>
      <c r="N49" s="137">
        <v>0.55818465094064607</v>
      </c>
      <c r="O49" s="138">
        <v>0.49780852037790169</v>
      </c>
      <c r="P49" s="137">
        <v>0.82825916843842151</v>
      </c>
      <c r="Q49" s="137">
        <v>0.40487186082647497</v>
      </c>
      <c r="R49" s="137">
        <v>0.82079754480577094</v>
      </c>
      <c r="S49" s="137">
        <v>0.82765945007071196</v>
      </c>
      <c r="T49" s="163">
        <v>0.46365394474345578</v>
      </c>
      <c r="U49" s="137">
        <v>0.3914281332462366</v>
      </c>
      <c r="V49" s="137">
        <v>0.57767782197157658</v>
      </c>
      <c r="W49" s="138">
        <v>0.47857468438132855</v>
      </c>
      <c r="X49" s="137">
        <v>0.46082710462501097</v>
      </c>
      <c r="Y49" s="137">
        <v>0.48522671664296979</v>
      </c>
      <c r="Z49" s="137">
        <v>0.47337047077942884</v>
      </c>
      <c r="AA49" s="144">
        <v>0.54338790539627269</v>
      </c>
    </row>
    <row r="50" spans="2:27" ht="4.3499999999999996" customHeight="1" x14ac:dyDescent="0.2">
      <c r="B50" s="3"/>
      <c r="F50" s="86"/>
      <c r="G50" s="42"/>
      <c r="H50" s="146"/>
      <c r="I50" s="61"/>
      <c r="J50" s="61"/>
      <c r="K50" s="86"/>
      <c r="L50" s="162"/>
      <c r="M50" s="61"/>
      <c r="N50" s="61"/>
      <c r="O50" s="86"/>
      <c r="P50" s="61"/>
      <c r="Q50" s="61"/>
      <c r="R50" s="61"/>
      <c r="S50" s="61"/>
      <c r="T50" s="162"/>
      <c r="U50" s="61"/>
      <c r="V50" s="61"/>
      <c r="W50" s="86"/>
      <c r="X50" s="61"/>
      <c r="Y50" s="61"/>
      <c r="Z50" s="61"/>
      <c r="AA50" s="4"/>
    </row>
    <row r="51" spans="2:27" x14ac:dyDescent="0.2">
      <c r="B51" s="8" t="s">
        <v>152</v>
      </c>
      <c r="F51" s="86"/>
      <c r="G51" s="42"/>
      <c r="H51" s="146"/>
      <c r="I51" s="61"/>
      <c r="J51" s="61"/>
      <c r="K51" s="86"/>
      <c r="L51" s="162"/>
      <c r="M51" s="61"/>
      <c r="N51" s="61"/>
      <c r="O51" s="86"/>
      <c r="P51" s="61"/>
      <c r="Q51" s="61"/>
      <c r="R51" s="61"/>
      <c r="S51" s="61"/>
      <c r="T51" s="162"/>
      <c r="U51" s="61"/>
      <c r="V51" s="61"/>
      <c r="W51" s="86"/>
      <c r="X51" s="61"/>
      <c r="Y51" s="61"/>
      <c r="Z51" s="61"/>
      <c r="AA51" s="4"/>
    </row>
    <row r="52" spans="2:27" x14ac:dyDescent="0.2">
      <c r="B52" s="3"/>
      <c r="C52" s="52" t="s">
        <v>160</v>
      </c>
      <c r="F52" s="86"/>
      <c r="G52" s="42" t="s">
        <v>157</v>
      </c>
      <c r="H52" s="136">
        <v>4.4488388410755419E-2</v>
      </c>
      <c r="I52" s="137">
        <v>-0.16098312761039324</v>
      </c>
      <c r="J52" s="137">
        <v>-0.39141175762016189</v>
      </c>
      <c r="K52" s="138">
        <v>-0.94160635600533737</v>
      </c>
      <c r="L52" s="163">
        <v>-6.1368729358648011E-2</v>
      </c>
      <c r="M52" s="137">
        <v>0.11430642627254883</v>
      </c>
      <c r="N52" s="137">
        <v>-5.3080175771597737E-2</v>
      </c>
      <c r="O52" s="138">
        <v>-4.7698763828265101E-2</v>
      </c>
      <c r="P52" s="137">
        <v>-5.8976076998689564E-2</v>
      </c>
      <c r="Q52" s="137">
        <v>-4.7773218882682045E-2</v>
      </c>
      <c r="R52" s="137">
        <v>-3.2614819255599059E-2</v>
      </c>
      <c r="S52" s="137">
        <v>-6.4799935759481286E-2</v>
      </c>
      <c r="T52" s="163">
        <v>-0.10650211060017511</v>
      </c>
      <c r="U52" s="137">
        <v>-0.13527958793454786</v>
      </c>
      <c r="V52" s="137">
        <v>-0.14106838667491672</v>
      </c>
      <c r="W52" s="138">
        <v>-0.1468811346888117</v>
      </c>
      <c r="X52" s="137">
        <v>-0.25671567982470833</v>
      </c>
      <c r="Y52" s="137">
        <v>-0.31304577815627965</v>
      </c>
      <c r="Z52" s="137">
        <v>-0.31757709809239998</v>
      </c>
      <c r="AA52" s="144">
        <v>-0.32214843367390245</v>
      </c>
    </row>
    <row r="53" spans="2:27" ht="15" thickBot="1" x14ac:dyDescent="0.25">
      <c r="B53" s="57"/>
      <c r="C53" s="88" t="s">
        <v>154</v>
      </c>
      <c r="D53" s="88"/>
      <c r="E53" s="88"/>
      <c r="F53" s="89"/>
      <c r="G53" s="90" t="s">
        <v>157</v>
      </c>
      <c r="H53" s="149">
        <v>-8.9066525323232781E-2</v>
      </c>
      <c r="I53" s="150">
        <v>-0.16614205251569558</v>
      </c>
      <c r="J53" s="150">
        <v>-0.3768127901702627</v>
      </c>
      <c r="K53" s="151">
        <v>-0.32339063698007919</v>
      </c>
      <c r="L53" s="168">
        <v>1.9369008134290766E-2</v>
      </c>
      <c r="M53" s="150">
        <v>9.6929333603029022E-2</v>
      </c>
      <c r="N53" s="150">
        <v>-0.2556562080379905</v>
      </c>
      <c r="O53" s="151">
        <v>0.30595978524907252</v>
      </c>
      <c r="P53" s="150">
        <v>2.8470089403725751E-2</v>
      </c>
      <c r="Q53" s="150">
        <v>-0.30945691021398147</v>
      </c>
      <c r="R53" s="150">
        <v>-0.12895466130632371</v>
      </c>
      <c r="S53" s="150">
        <v>-9.2985793618979073E-2</v>
      </c>
      <c r="T53" s="168">
        <v>-0.13731569147834932</v>
      </c>
      <c r="U53" s="150">
        <v>4.9552361822975399E-3</v>
      </c>
      <c r="V53" s="150">
        <v>-4.5495367357801797E-2</v>
      </c>
      <c r="W53" s="151">
        <v>-3.6419243805255519E-2</v>
      </c>
      <c r="X53" s="150">
        <v>-0.10999999999999943</v>
      </c>
      <c r="Y53" s="150">
        <v>-0.10999999999998522</v>
      </c>
      <c r="Z53" s="150">
        <v>-0.10999999999998522</v>
      </c>
      <c r="AA53" s="169">
        <v>-0.11000000000002785</v>
      </c>
    </row>
    <row r="54" spans="2:27" ht="15" thickBot="1" x14ac:dyDescent="0.25"/>
    <row r="55" spans="2:27" ht="30" customHeight="1" x14ac:dyDescent="0.2">
      <c r="B55" s="65" t="str">
        <f>""&amp;Summary!$H$3&amp;" - labour market [change over the same period in the previous year]"</f>
        <v>Autumn medium-term forecast (MTF-2024Q3) - labour market [change over the same period in the previous year]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171"/>
      <c r="Y55" s="171"/>
      <c r="Z55" s="171"/>
      <c r="AA55" s="172"/>
    </row>
    <row r="56" spans="2:27" x14ac:dyDescent="0.2">
      <c r="B56" s="308" t="s">
        <v>100</v>
      </c>
      <c r="C56" s="309"/>
      <c r="D56" s="309"/>
      <c r="E56" s="309"/>
      <c r="F56" s="310"/>
      <c r="G56" s="311" t="s">
        <v>19</v>
      </c>
      <c r="H56" s="111" t="str">
        <f t="shared" ref="H56:K56" si="1">H$3</f>
        <v>Actual</v>
      </c>
      <c r="I56" s="297">
        <f t="shared" si="1"/>
        <v>2024</v>
      </c>
      <c r="J56" s="297">
        <f t="shared" si="1"/>
        <v>2025</v>
      </c>
      <c r="K56" s="312">
        <f t="shared" si="1"/>
        <v>2026</v>
      </c>
      <c r="L56" s="293">
        <f>L$3</f>
        <v>2023</v>
      </c>
      <c r="M56" s="294"/>
      <c r="N56" s="294"/>
      <c r="O56" s="296"/>
      <c r="P56" s="293">
        <f>P$3</f>
        <v>2024</v>
      </c>
      <c r="Q56" s="294"/>
      <c r="R56" s="294"/>
      <c r="S56" s="296"/>
      <c r="T56" s="293">
        <f>T$3</f>
        <v>2025</v>
      </c>
      <c r="U56" s="294"/>
      <c r="V56" s="294"/>
      <c r="W56" s="296"/>
      <c r="X56" s="293">
        <f>X$3</f>
        <v>2026</v>
      </c>
      <c r="Y56" s="294"/>
      <c r="Z56" s="294"/>
      <c r="AA56" s="295"/>
    </row>
    <row r="57" spans="2:27" x14ac:dyDescent="0.2">
      <c r="B57" s="303"/>
      <c r="C57" s="304"/>
      <c r="D57" s="304"/>
      <c r="E57" s="304"/>
      <c r="F57" s="305"/>
      <c r="G57" s="307"/>
      <c r="H57" s="112">
        <f>$H$4</f>
        <v>2023</v>
      </c>
      <c r="I57" s="298"/>
      <c r="J57" s="298"/>
      <c r="K57" s="313"/>
      <c r="L57" s="115" t="s">
        <v>0</v>
      </c>
      <c r="M57" s="113" t="s">
        <v>1</v>
      </c>
      <c r="N57" s="113" t="s">
        <v>2</v>
      </c>
      <c r="O57" s="203" t="s">
        <v>3</v>
      </c>
      <c r="P57" s="115" t="s">
        <v>0</v>
      </c>
      <c r="Q57" s="113" t="s">
        <v>1</v>
      </c>
      <c r="R57" s="113" t="s">
        <v>2</v>
      </c>
      <c r="S57" s="203" t="s">
        <v>3</v>
      </c>
      <c r="T57" s="115" t="s">
        <v>0</v>
      </c>
      <c r="U57" s="113" t="s">
        <v>1</v>
      </c>
      <c r="V57" s="113" t="s">
        <v>2</v>
      </c>
      <c r="W57" s="203" t="s">
        <v>3</v>
      </c>
      <c r="X57" s="113" t="s">
        <v>0</v>
      </c>
      <c r="Y57" s="113" t="s">
        <v>1</v>
      </c>
      <c r="Z57" s="113" t="s">
        <v>2</v>
      </c>
      <c r="AA57" s="116" t="s">
        <v>3</v>
      </c>
    </row>
    <row r="58" spans="2:27" ht="4.3499999999999996" customHeight="1" x14ac:dyDescent="0.2">
      <c r="B58" s="3"/>
      <c r="C58" s="61"/>
      <c r="D58" s="61"/>
      <c r="E58" s="61"/>
      <c r="F58" s="86"/>
      <c r="G58" s="42"/>
      <c r="H58" s="146"/>
      <c r="I58" s="61"/>
      <c r="J58" s="61"/>
      <c r="K58" s="86"/>
      <c r="L58" s="162"/>
      <c r="M58" s="61"/>
      <c r="N58" s="61"/>
      <c r="O58" s="86"/>
      <c r="P58" s="61"/>
      <c r="Q58" s="61"/>
      <c r="R58" s="61"/>
      <c r="S58" s="61"/>
      <c r="T58" s="162"/>
      <c r="U58" s="61"/>
      <c r="V58" s="61"/>
      <c r="W58" s="86"/>
      <c r="X58" s="61"/>
      <c r="Y58" s="61"/>
      <c r="Z58" s="61"/>
      <c r="AA58" s="4"/>
    </row>
    <row r="59" spans="2:27" x14ac:dyDescent="0.2">
      <c r="B59" s="8" t="s">
        <v>142</v>
      </c>
      <c r="F59" s="86"/>
      <c r="G59" s="42"/>
      <c r="H59" s="146"/>
      <c r="I59" s="61"/>
      <c r="J59" s="61"/>
      <c r="K59" s="86"/>
      <c r="L59" s="162"/>
      <c r="M59" s="61"/>
      <c r="N59" s="61"/>
      <c r="O59" s="86"/>
      <c r="P59" s="61"/>
      <c r="Q59" s="61"/>
      <c r="R59" s="61"/>
      <c r="S59" s="61"/>
      <c r="T59" s="162"/>
      <c r="U59" s="61"/>
      <c r="V59" s="61"/>
      <c r="W59" s="86"/>
      <c r="X59" s="61"/>
      <c r="Y59" s="61"/>
      <c r="Z59" s="61"/>
      <c r="AA59" s="4"/>
    </row>
    <row r="60" spans="2:27" x14ac:dyDescent="0.2">
      <c r="B60" s="3"/>
      <c r="C60" s="52" t="s">
        <v>143</v>
      </c>
      <c r="F60" s="86"/>
      <c r="G60" s="42" t="s">
        <v>157</v>
      </c>
      <c r="H60" s="136">
        <v>10.374578502340086</v>
      </c>
      <c r="I60" s="137">
        <v>6.8346010605455803</v>
      </c>
      <c r="J60" s="137">
        <v>5.4388891005868061</v>
      </c>
      <c r="K60" s="138">
        <v>4.3290546784634785</v>
      </c>
      <c r="L60" s="163">
        <v>8.7669008429356978</v>
      </c>
      <c r="M60" s="137">
        <v>10.627856869352343</v>
      </c>
      <c r="N60" s="137">
        <v>9.8211491793705363</v>
      </c>
      <c r="O60" s="138">
        <v>12.259568693413442</v>
      </c>
      <c r="P60" s="137">
        <v>9.2830618760466592</v>
      </c>
      <c r="Q60" s="137">
        <v>7.6144213183205807</v>
      </c>
      <c r="R60" s="137">
        <v>6.0998338681457227</v>
      </c>
      <c r="S60" s="137">
        <v>4.5220519844844489</v>
      </c>
      <c r="T60" s="163">
        <v>4.8227268781065646</v>
      </c>
      <c r="U60" s="137">
        <v>5.0523902328488504</v>
      </c>
      <c r="V60" s="137">
        <v>5.939936372215044</v>
      </c>
      <c r="W60" s="138">
        <v>5.9176059281050186</v>
      </c>
      <c r="X60" s="137">
        <v>4.9875943642175855</v>
      </c>
      <c r="Y60" s="137">
        <v>4.577540096717982</v>
      </c>
      <c r="Z60" s="137">
        <v>4.0763678096247702</v>
      </c>
      <c r="AA60" s="144">
        <v>3.7126613137151026</v>
      </c>
    </row>
    <row r="61" spans="2:27" ht="18" x14ac:dyDescent="0.25">
      <c r="B61" s="3"/>
      <c r="C61" s="52" t="s">
        <v>144</v>
      </c>
      <c r="F61" s="86"/>
      <c r="G61" s="42" t="s">
        <v>157</v>
      </c>
      <c r="H61" s="222">
        <v>9.7251444966711631</v>
      </c>
      <c r="I61" s="223">
        <v>6.5846266693622368</v>
      </c>
      <c r="J61" s="223">
        <v>5.2769312120958034</v>
      </c>
      <c r="K61" s="224">
        <v>4.1264680612622726</v>
      </c>
      <c r="L61" s="220">
        <v>8.9396458946392272</v>
      </c>
      <c r="M61" s="225">
        <v>9.5588055967821219</v>
      </c>
      <c r="N61" s="225">
        <v>9.1250973592978966</v>
      </c>
      <c r="O61" s="219">
        <v>11.273612537114161</v>
      </c>
      <c r="P61" s="218">
        <v>8.012585769576603</v>
      </c>
      <c r="Q61" s="218">
        <v>6.4813501705143608</v>
      </c>
      <c r="R61" s="218">
        <v>6.1424226874124912</v>
      </c>
      <c r="S61" s="218">
        <v>5.767273461857485</v>
      </c>
      <c r="T61" s="220">
        <v>5.7795511137100846</v>
      </c>
      <c r="U61" s="225">
        <v>5.5913582743189636</v>
      </c>
      <c r="V61" s="225">
        <v>5.4122319646065336</v>
      </c>
      <c r="W61" s="219">
        <v>4.3601988278766157</v>
      </c>
      <c r="X61" s="225">
        <v>4.1589778391220875</v>
      </c>
      <c r="Y61" s="225">
        <v>4.577540096717982</v>
      </c>
      <c r="Z61" s="225">
        <v>4.0763678096247702</v>
      </c>
      <c r="AA61" s="221">
        <v>3.712661313715131</v>
      </c>
    </row>
    <row r="62" spans="2:27" ht="18.75" thickBot="1" x14ac:dyDescent="0.3">
      <c r="B62" s="57"/>
      <c r="C62" s="88" t="s">
        <v>148</v>
      </c>
      <c r="D62" s="88"/>
      <c r="E62" s="88"/>
      <c r="F62" s="89"/>
      <c r="G62" s="90" t="s">
        <v>157</v>
      </c>
      <c r="H62" s="149">
        <v>1.3142435237768098</v>
      </c>
      <c r="I62" s="150">
        <v>2.6278568070088397</v>
      </c>
      <c r="J62" s="150">
        <v>2.315999416356405</v>
      </c>
      <c r="K62" s="151">
        <v>1.9562705825664892</v>
      </c>
      <c r="L62" s="168">
        <v>7.9172347007101962E-2</v>
      </c>
      <c r="M62" s="150">
        <v>1.402720015926846</v>
      </c>
      <c r="N62" s="150">
        <v>1.7268862332422259</v>
      </c>
      <c r="O62" s="151">
        <v>2.0489323023237489</v>
      </c>
      <c r="P62" s="150">
        <v>2.7132634047669626</v>
      </c>
      <c r="Q62" s="150">
        <v>2.3083478287351511</v>
      </c>
      <c r="R62" s="150">
        <v>2.575531364149299</v>
      </c>
      <c r="S62" s="150">
        <v>2.9122017342035207</v>
      </c>
      <c r="T62" s="168">
        <v>2.5400607625781362</v>
      </c>
      <c r="U62" s="150">
        <v>2.5263311435127775</v>
      </c>
      <c r="V62" s="150">
        <v>2.2790986893185874</v>
      </c>
      <c r="W62" s="151">
        <v>1.9249887615902566</v>
      </c>
      <c r="X62" s="150">
        <v>1.9221208025225707</v>
      </c>
      <c r="Y62" s="150">
        <v>2.0173495558716894</v>
      </c>
      <c r="Z62" s="150">
        <v>1.9115491462951866</v>
      </c>
      <c r="AA62" s="169">
        <v>1.9772867005901418</v>
      </c>
    </row>
    <row r="63" spans="2:27" ht="4.3499999999999996" customHeight="1" x14ac:dyDescent="0.2"/>
    <row r="64" spans="2:27" x14ac:dyDescent="0.2">
      <c r="B64" s="52" t="s">
        <v>111</v>
      </c>
    </row>
    <row r="65" spans="2:2" x14ac:dyDescent="0.2">
      <c r="B65" s="52" t="s">
        <v>161</v>
      </c>
    </row>
    <row r="66" spans="2:2" x14ac:dyDescent="0.2">
      <c r="B66" s="52" t="s">
        <v>162</v>
      </c>
    </row>
    <row r="67" spans="2:2" x14ac:dyDescent="0.2">
      <c r="B67" s="52" t="s">
        <v>163</v>
      </c>
    </row>
    <row r="68" spans="2:2" x14ac:dyDescent="0.2">
      <c r="B68" s="52" t="s">
        <v>164</v>
      </c>
    </row>
    <row r="69" spans="2:2" x14ac:dyDescent="0.2">
      <c r="B69" s="52" t="s">
        <v>165</v>
      </c>
    </row>
  </sheetData>
  <mergeCells count="27">
    <mergeCell ref="J3:J4"/>
    <mergeCell ref="J31:J32"/>
    <mergeCell ref="J56:J57"/>
    <mergeCell ref="I3:I4"/>
    <mergeCell ref="B3:F4"/>
    <mergeCell ref="G3:G4"/>
    <mergeCell ref="B56:F57"/>
    <mergeCell ref="I31:I32"/>
    <mergeCell ref="I56:I57"/>
    <mergeCell ref="B31:F32"/>
    <mergeCell ref="G31:G32"/>
    <mergeCell ref="G56:G57"/>
    <mergeCell ref="K56:K57"/>
    <mergeCell ref="K31:K32"/>
    <mergeCell ref="K3:K4"/>
    <mergeCell ref="L3:O3"/>
    <mergeCell ref="X3:AA3"/>
    <mergeCell ref="X31:AA31"/>
    <mergeCell ref="X56:AA56"/>
    <mergeCell ref="L56:O56"/>
    <mergeCell ref="L31:O31"/>
    <mergeCell ref="T3:W3"/>
    <mergeCell ref="P3:S3"/>
    <mergeCell ref="P31:S31"/>
    <mergeCell ref="T31:W31"/>
    <mergeCell ref="P56:S56"/>
    <mergeCell ref="T56:W56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A45"/>
  <sheetViews>
    <sheetView zoomScale="80" zoomScaleNormal="80" workbookViewId="0">
      <selection activeCell="I54" sqref="I54"/>
    </sheetView>
  </sheetViews>
  <sheetFormatPr defaultColWidth="9.140625" defaultRowHeight="14.25" x14ac:dyDescent="0.2"/>
  <cols>
    <col min="1" max="5" width="3.140625" style="52" customWidth="1"/>
    <col min="6" max="6" width="44.5703125" style="52" customWidth="1"/>
    <col min="7" max="7" width="26.140625" style="52" customWidth="1"/>
    <col min="8" max="8" width="10.85546875" style="52" customWidth="1"/>
    <col min="9" max="11" width="9.140625" style="52" customWidth="1"/>
    <col min="12" max="23" width="9.140625" style="52"/>
    <col min="24" max="27" width="9.140625" style="52" customWidth="1"/>
    <col min="28" max="16384" width="9.140625" style="52"/>
  </cols>
  <sheetData>
    <row r="1" spans="2:27" ht="22.5" customHeight="1" thickBot="1" x14ac:dyDescent="0.35">
      <c r="B1" s="51" t="s">
        <v>166</v>
      </c>
    </row>
    <row r="2" spans="2:27" ht="30" customHeight="1" x14ac:dyDescent="0.2">
      <c r="B2" s="65" t="str">
        <f>""&amp;Summary!$H$3&amp;" - trade balance and balance of payments [level]"</f>
        <v>Autumn medium-term forecast (MTF-2024Q3) - trade balance and balance of payments [level]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 x14ac:dyDescent="0.2">
      <c r="B3" s="308" t="s">
        <v>100</v>
      </c>
      <c r="C3" s="309"/>
      <c r="D3" s="309"/>
      <c r="E3" s="309"/>
      <c r="F3" s="310"/>
      <c r="G3" s="311" t="s">
        <v>19</v>
      </c>
      <c r="H3" s="111" t="s">
        <v>20</v>
      </c>
      <c r="I3" s="297">
        <v>2024</v>
      </c>
      <c r="J3" s="297">
        <v>2025</v>
      </c>
      <c r="K3" s="312">
        <v>2026</v>
      </c>
      <c r="L3" s="293">
        <v>2023</v>
      </c>
      <c r="M3" s="294"/>
      <c r="N3" s="294"/>
      <c r="O3" s="296"/>
      <c r="P3" s="293">
        <v>2024</v>
      </c>
      <c r="Q3" s="294"/>
      <c r="R3" s="294"/>
      <c r="S3" s="296"/>
      <c r="T3" s="293">
        <v>2025</v>
      </c>
      <c r="U3" s="294"/>
      <c r="V3" s="294"/>
      <c r="W3" s="296"/>
      <c r="X3" s="294">
        <v>2026</v>
      </c>
      <c r="Y3" s="294"/>
      <c r="Z3" s="294"/>
      <c r="AA3" s="295"/>
    </row>
    <row r="4" spans="2:27" x14ac:dyDescent="0.2">
      <c r="B4" s="303"/>
      <c r="C4" s="304"/>
      <c r="D4" s="304"/>
      <c r="E4" s="304"/>
      <c r="F4" s="305"/>
      <c r="G4" s="307"/>
      <c r="H4" s="173">
        <v>2023</v>
      </c>
      <c r="I4" s="298"/>
      <c r="J4" s="298"/>
      <c r="K4" s="313"/>
      <c r="L4" s="115" t="s">
        <v>0</v>
      </c>
      <c r="M4" s="113" t="s">
        <v>1</v>
      </c>
      <c r="N4" s="113" t="s">
        <v>2</v>
      </c>
      <c r="O4" s="234" t="s">
        <v>3</v>
      </c>
      <c r="P4" s="115" t="s">
        <v>0</v>
      </c>
      <c r="Q4" s="113" t="s">
        <v>1</v>
      </c>
      <c r="R4" s="113" t="s">
        <v>2</v>
      </c>
      <c r="S4" s="234" t="s">
        <v>3</v>
      </c>
      <c r="T4" s="115" t="s">
        <v>0</v>
      </c>
      <c r="U4" s="113" t="s">
        <v>1</v>
      </c>
      <c r="V4" s="113" t="s">
        <v>2</v>
      </c>
      <c r="W4" s="234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3.75" customHeight="1" x14ac:dyDescent="0.2">
      <c r="B5" s="8"/>
      <c r="C5" s="9"/>
      <c r="D5" s="9"/>
      <c r="E5" s="9"/>
      <c r="F5" s="117"/>
      <c r="G5" s="118"/>
      <c r="H5" s="75"/>
      <c r="I5" s="76"/>
      <c r="J5" s="202"/>
      <c r="K5" s="119"/>
      <c r="L5" s="120"/>
      <c r="M5" s="120"/>
      <c r="N5" s="120"/>
      <c r="O5" s="121"/>
      <c r="P5" s="120"/>
      <c r="Q5" s="120"/>
      <c r="R5" s="120"/>
      <c r="S5" s="121"/>
      <c r="T5" s="120"/>
      <c r="U5" s="120"/>
      <c r="V5" s="120"/>
      <c r="W5" s="121"/>
      <c r="X5" s="120"/>
      <c r="Y5" s="120"/>
      <c r="Z5" s="120"/>
      <c r="AA5" s="122"/>
    </row>
    <row r="6" spans="2:27" x14ac:dyDescent="0.2">
      <c r="B6" s="8" t="s">
        <v>167</v>
      </c>
      <c r="C6" s="249"/>
      <c r="D6" s="249"/>
      <c r="E6" s="249"/>
      <c r="F6" s="73"/>
      <c r="G6" s="74"/>
      <c r="H6" s="78"/>
      <c r="I6" s="79"/>
      <c r="J6" s="79"/>
      <c r="K6" s="123"/>
      <c r="L6" s="124"/>
      <c r="M6" s="124"/>
      <c r="N6" s="124"/>
      <c r="O6" s="125"/>
      <c r="P6" s="124"/>
      <c r="Q6" s="124"/>
      <c r="R6" s="124"/>
      <c r="S6" s="125"/>
      <c r="T6" s="124"/>
      <c r="U6" s="124"/>
      <c r="V6" s="124"/>
      <c r="W6" s="125"/>
      <c r="X6" s="124"/>
      <c r="Y6" s="124"/>
      <c r="Z6" s="124"/>
      <c r="AA6" s="126"/>
    </row>
    <row r="7" spans="2:27" x14ac:dyDescent="0.2">
      <c r="B7" s="8"/>
      <c r="C7" s="248" t="s">
        <v>105</v>
      </c>
      <c r="D7" s="249"/>
      <c r="E7" s="249"/>
      <c r="F7" s="73"/>
      <c r="G7" s="42" t="s">
        <v>168</v>
      </c>
      <c r="H7" s="82">
        <v>89349.274470824457</v>
      </c>
      <c r="I7" s="83">
        <v>91152.062330808039</v>
      </c>
      <c r="J7" s="83">
        <v>95005.167502982644</v>
      </c>
      <c r="K7" s="127">
        <v>98336.237214033288</v>
      </c>
      <c r="L7" s="128">
        <v>21606.099560196784</v>
      </c>
      <c r="M7" s="128">
        <v>22278.437478171112</v>
      </c>
      <c r="N7" s="128">
        <v>22957.460238391432</v>
      </c>
      <c r="O7" s="129">
        <v>22507.277194065126</v>
      </c>
      <c r="P7" s="128">
        <v>22215.139889593658</v>
      </c>
      <c r="Q7" s="128">
        <v>22701.190675119709</v>
      </c>
      <c r="R7" s="128">
        <v>23004.144343232347</v>
      </c>
      <c r="S7" s="129">
        <v>23231.587422862325</v>
      </c>
      <c r="T7" s="128">
        <v>23446.836300771287</v>
      </c>
      <c r="U7" s="128">
        <v>23669.930024264817</v>
      </c>
      <c r="V7" s="128">
        <v>23854.856364243489</v>
      </c>
      <c r="W7" s="129">
        <v>24033.544813703047</v>
      </c>
      <c r="X7" s="128">
        <v>24249.882426936259</v>
      </c>
      <c r="Y7" s="128">
        <v>24475.878713304384</v>
      </c>
      <c r="Z7" s="128">
        <v>24691.680100586298</v>
      </c>
      <c r="AA7" s="130">
        <v>24918.79597320635</v>
      </c>
    </row>
    <row r="8" spans="2:27" x14ac:dyDescent="0.2">
      <c r="B8" s="3"/>
      <c r="D8" s="174" t="s">
        <v>169</v>
      </c>
      <c r="F8" s="86"/>
      <c r="G8" s="42" t="s">
        <v>168</v>
      </c>
      <c r="H8" s="82">
        <v>40973.968455964539</v>
      </c>
      <c r="I8" s="83">
        <v>44092.799077761789</v>
      </c>
      <c r="J8" s="83">
        <v>45600.314986377023</v>
      </c>
      <c r="K8" s="127">
        <v>47026.7763113849</v>
      </c>
      <c r="L8" s="83">
        <v>9865.7254835572439</v>
      </c>
      <c r="M8" s="83">
        <v>10060.03457160204</v>
      </c>
      <c r="N8" s="83">
        <v>10500.382533202421</v>
      </c>
      <c r="O8" s="127">
        <v>10547.825867602831</v>
      </c>
      <c r="P8" s="83">
        <v>10870.326372493058</v>
      </c>
      <c r="Q8" s="83">
        <v>10926.61158022263</v>
      </c>
      <c r="R8" s="83">
        <v>11121.153122045356</v>
      </c>
      <c r="S8" s="127">
        <v>11174.708003000744</v>
      </c>
      <c r="T8" s="83">
        <v>11266.295415217823</v>
      </c>
      <c r="U8" s="83">
        <v>11364.483367580291</v>
      </c>
      <c r="V8" s="83">
        <v>11445.507097352289</v>
      </c>
      <c r="W8" s="127">
        <v>11524.029106226615</v>
      </c>
      <c r="X8" s="83">
        <v>11616.841284972756</v>
      </c>
      <c r="Y8" s="83">
        <v>11712.855702017019</v>
      </c>
      <c r="Z8" s="83">
        <v>11802.236049718174</v>
      </c>
      <c r="AA8" s="84">
        <v>11894.843274676952</v>
      </c>
    </row>
    <row r="9" spans="2:27" ht="15" customHeight="1" x14ac:dyDescent="0.2">
      <c r="B9" s="3"/>
      <c r="D9" s="174" t="s">
        <v>170</v>
      </c>
      <c r="F9" s="86"/>
      <c r="G9" s="42" t="s">
        <v>168</v>
      </c>
      <c r="H9" s="82">
        <v>48235.267118911972</v>
      </c>
      <c r="I9" s="83">
        <v>47059.263253046243</v>
      </c>
      <c r="J9" s="83">
        <v>49404.852516605621</v>
      </c>
      <c r="K9" s="127">
        <v>51309.460902648381</v>
      </c>
      <c r="L9" s="83">
        <v>11840.748262479745</v>
      </c>
      <c r="M9" s="83">
        <v>12130.093746286342</v>
      </c>
      <c r="N9" s="83">
        <v>12261.9485761</v>
      </c>
      <c r="O9" s="127">
        <v>12002.476534045887</v>
      </c>
      <c r="P9" s="83">
        <v>11334.965523304692</v>
      </c>
      <c r="Q9" s="83">
        <v>11699.075314274978</v>
      </c>
      <c r="R9" s="83">
        <v>11968.342995604997</v>
      </c>
      <c r="S9" s="127">
        <v>12056.879419861581</v>
      </c>
      <c r="T9" s="83">
        <v>12180.540885553462</v>
      </c>
      <c r="U9" s="83">
        <v>12305.446656684524</v>
      </c>
      <c r="V9" s="83">
        <v>12409.3492668912</v>
      </c>
      <c r="W9" s="127">
        <v>12509.515707476432</v>
      </c>
      <c r="X9" s="83">
        <v>12633.041141963504</v>
      </c>
      <c r="Y9" s="83">
        <v>12763.023011287365</v>
      </c>
      <c r="Z9" s="83">
        <v>12889.444050868122</v>
      </c>
      <c r="AA9" s="84">
        <v>13023.952698529396</v>
      </c>
    </row>
    <row r="10" spans="2:27" ht="3.75" customHeight="1" x14ac:dyDescent="0.2">
      <c r="B10" s="3"/>
      <c r="F10" s="86"/>
      <c r="G10" s="42"/>
      <c r="H10" s="82"/>
      <c r="I10" s="83"/>
      <c r="J10" s="83"/>
      <c r="K10" s="127"/>
      <c r="L10" s="83"/>
      <c r="M10" s="83"/>
      <c r="N10" s="83"/>
      <c r="O10" s="127"/>
      <c r="P10" s="83"/>
      <c r="Q10" s="83"/>
      <c r="R10" s="83"/>
      <c r="S10" s="127"/>
      <c r="T10" s="83"/>
      <c r="U10" s="83"/>
      <c r="V10" s="83"/>
      <c r="W10" s="127"/>
      <c r="X10" s="83"/>
      <c r="Y10" s="83"/>
      <c r="Z10" s="83"/>
      <c r="AA10" s="84"/>
    </row>
    <row r="11" spans="2:27" ht="15" customHeight="1" x14ac:dyDescent="0.2">
      <c r="B11" s="3"/>
      <c r="C11" s="52" t="s">
        <v>106</v>
      </c>
      <c r="F11" s="86"/>
      <c r="G11" s="42" t="s">
        <v>168</v>
      </c>
      <c r="H11" s="131">
        <v>82504.372136846883</v>
      </c>
      <c r="I11" s="128">
        <v>85166.475752627273</v>
      </c>
      <c r="J11" s="128">
        <v>88678.668713902909</v>
      </c>
      <c r="K11" s="129">
        <v>91813.551490487516</v>
      </c>
      <c r="L11" s="128">
        <v>19672.384007753459</v>
      </c>
      <c r="M11" s="128">
        <v>20250.232987796695</v>
      </c>
      <c r="N11" s="128">
        <v>21327.795295615953</v>
      </c>
      <c r="O11" s="129">
        <v>21253.959845680769</v>
      </c>
      <c r="P11" s="128">
        <v>20648.034394745115</v>
      </c>
      <c r="Q11" s="128">
        <v>21273.939038758337</v>
      </c>
      <c r="R11" s="128">
        <v>21557.213158684877</v>
      </c>
      <c r="S11" s="129">
        <v>21687.289160438937</v>
      </c>
      <c r="T11" s="128">
        <v>21875.269758865095</v>
      </c>
      <c r="U11" s="128">
        <v>22071.620603766689</v>
      </c>
      <c r="V11" s="128">
        <v>22283.260840715939</v>
      </c>
      <c r="W11" s="129">
        <v>22448.517510555193</v>
      </c>
      <c r="X11" s="128">
        <v>22736.2117347487</v>
      </c>
      <c r="Y11" s="128">
        <v>22878.536045853703</v>
      </c>
      <c r="Z11" s="128">
        <v>23022.345570500478</v>
      </c>
      <c r="AA11" s="130">
        <v>23176.458139384635</v>
      </c>
    </row>
    <row r="12" spans="2:27" ht="15" customHeight="1" x14ac:dyDescent="0.2">
      <c r="B12" s="3"/>
      <c r="D12" s="174" t="s">
        <v>171</v>
      </c>
      <c r="F12" s="86"/>
      <c r="G12" s="42" t="s">
        <v>168</v>
      </c>
      <c r="H12" s="82">
        <v>24560.590549059551</v>
      </c>
      <c r="I12" s="83">
        <v>25512.196681050962</v>
      </c>
      <c r="J12" s="83">
        <v>26542.472441303824</v>
      </c>
      <c r="K12" s="127">
        <v>27480.77633006269</v>
      </c>
      <c r="L12" s="83">
        <v>5882.9804093279226</v>
      </c>
      <c r="M12" s="83">
        <v>6012.0018510385753</v>
      </c>
      <c r="N12" s="83">
        <v>6348.1283001203365</v>
      </c>
      <c r="O12" s="127">
        <v>6317.4799885727143</v>
      </c>
      <c r="P12" s="83">
        <v>6148.7911370910115</v>
      </c>
      <c r="Q12" s="83">
        <v>6327.1899975873357</v>
      </c>
      <c r="R12" s="83">
        <v>6544.9783275927339</v>
      </c>
      <c r="S12" s="127">
        <v>6491.237218779881</v>
      </c>
      <c r="T12" s="83">
        <v>6547.5018191126092</v>
      </c>
      <c r="U12" s="83">
        <v>6606.2717235914542</v>
      </c>
      <c r="V12" s="83">
        <v>6669.6179063676027</v>
      </c>
      <c r="W12" s="127">
        <v>6719.0809922321559</v>
      </c>
      <c r="X12" s="83">
        <v>6805.190945481615</v>
      </c>
      <c r="Y12" s="83">
        <v>6847.7901315093122</v>
      </c>
      <c r="Z12" s="83">
        <v>6890.8338578089106</v>
      </c>
      <c r="AA12" s="84">
        <v>6936.9613952628524</v>
      </c>
    </row>
    <row r="13" spans="2:27" ht="15" customHeight="1" x14ac:dyDescent="0.2">
      <c r="B13" s="3"/>
      <c r="D13" s="174" t="s">
        <v>172</v>
      </c>
      <c r="F13" s="86"/>
      <c r="G13" s="42" t="s">
        <v>168</v>
      </c>
      <c r="H13" s="82">
        <v>57897.107686805874</v>
      </c>
      <c r="I13" s="83">
        <v>59654.279071576304</v>
      </c>
      <c r="J13" s="83">
        <v>62136.196272599089</v>
      </c>
      <c r="K13" s="127">
        <v>64332.775160424819</v>
      </c>
      <c r="L13" s="83">
        <v>13784.005054962372</v>
      </c>
      <c r="M13" s="83">
        <v>14097.149261486065</v>
      </c>
      <c r="N13" s="83">
        <v>15017.80567571167</v>
      </c>
      <c r="O13" s="127">
        <v>14998.147694645759</v>
      </c>
      <c r="P13" s="83">
        <v>14449.105383887985</v>
      </c>
      <c r="Q13" s="83">
        <v>14811.538424804083</v>
      </c>
      <c r="R13" s="83">
        <v>15197.58332122518</v>
      </c>
      <c r="S13" s="127">
        <v>15196.051941659054</v>
      </c>
      <c r="T13" s="83">
        <v>15327.767939752486</v>
      </c>
      <c r="U13" s="83">
        <v>15465.348880175234</v>
      </c>
      <c r="V13" s="83">
        <v>15613.642934348334</v>
      </c>
      <c r="W13" s="127">
        <v>15729.436518323037</v>
      </c>
      <c r="X13" s="83">
        <v>15931.020789267084</v>
      </c>
      <c r="Y13" s="83">
        <v>16030.74591434439</v>
      </c>
      <c r="Z13" s="83">
        <v>16131.511712691567</v>
      </c>
      <c r="AA13" s="84">
        <v>16239.496744121781</v>
      </c>
    </row>
    <row r="14" spans="2:27" ht="3.75" customHeight="1" x14ac:dyDescent="0.2">
      <c r="B14" s="3"/>
      <c r="F14" s="86"/>
      <c r="G14" s="42"/>
      <c r="H14" s="82"/>
      <c r="I14" s="83"/>
      <c r="J14" s="83"/>
      <c r="K14" s="127"/>
      <c r="L14" s="83"/>
      <c r="M14" s="83"/>
      <c r="N14" s="83"/>
      <c r="O14" s="127"/>
      <c r="P14" s="83"/>
      <c r="Q14" s="83"/>
      <c r="R14" s="83"/>
      <c r="S14" s="127"/>
      <c r="T14" s="83"/>
      <c r="U14" s="83"/>
      <c r="V14" s="83"/>
      <c r="W14" s="127"/>
      <c r="X14" s="83"/>
      <c r="Y14" s="83"/>
      <c r="Z14" s="83"/>
      <c r="AA14" s="84"/>
    </row>
    <row r="15" spans="2:27" ht="15" customHeight="1" x14ac:dyDescent="0.2">
      <c r="B15" s="3"/>
      <c r="C15" s="52" t="s">
        <v>173</v>
      </c>
      <c r="F15" s="86"/>
      <c r="G15" s="42" t="s">
        <v>168</v>
      </c>
      <c r="H15" s="131">
        <v>6844.9023339775777</v>
      </c>
      <c r="I15" s="128">
        <v>5985.5865781807734</v>
      </c>
      <c r="J15" s="128">
        <v>6326.4987890797238</v>
      </c>
      <c r="K15" s="129">
        <v>6522.6857235457755</v>
      </c>
      <c r="L15" s="128">
        <v>1933.7155524433256</v>
      </c>
      <c r="M15" s="128">
        <v>2028.2044903744172</v>
      </c>
      <c r="N15" s="128">
        <v>1629.6649427754783</v>
      </c>
      <c r="O15" s="129">
        <v>1253.3173483843566</v>
      </c>
      <c r="P15" s="128">
        <v>1567.1054948485435</v>
      </c>
      <c r="Q15" s="128">
        <v>1427.2516363613722</v>
      </c>
      <c r="R15" s="128">
        <v>1446.9311845474695</v>
      </c>
      <c r="S15" s="129">
        <v>1544.2982624233882</v>
      </c>
      <c r="T15" s="128">
        <v>1571.5665419061916</v>
      </c>
      <c r="U15" s="128">
        <v>1598.309420498128</v>
      </c>
      <c r="V15" s="128">
        <v>1571.5955235275505</v>
      </c>
      <c r="W15" s="129">
        <v>1585.0273031478537</v>
      </c>
      <c r="X15" s="128">
        <v>1513.6706921875593</v>
      </c>
      <c r="Y15" s="128">
        <v>1597.3426674506809</v>
      </c>
      <c r="Z15" s="128">
        <v>1669.33453008582</v>
      </c>
      <c r="AA15" s="130">
        <v>1742.3378338217153</v>
      </c>
    </row>
    <row r="16" spans="2:27" ht="4.3499999999999996" customHeight="1" x14ac:dyDescent="0.2">
      <c r="B16" s="8"/>
      <c r="F16" s="86"/>
      <c r="G16" s="42"/>
      <c r="H16" s="131"/>
      <c r="I16" s="128"/>
      <c r="J16" s="128"/>
      <c r="K16" s="129"/>
      <c r="L16" s="128"/>
      <c r="M16" s="128"/>
      <c r="N16" s="128"/>
      <c r="O16" s="129"/>
      <c r="P16" s="128"/>
      <c r="Q16" s="128"/>
      <c r="R16" s="128"/>
      <c r="S16" s="129"/>
      <c r="T16" s="128"/>
      <c r="U16" s="128"/>
      <c r="V16" s="128"/>
      <c r="W16" s="129"/>
      <c r="X16" s="128"/>
      <c r="Y16" s="128"/>
      <c r="Z16" s="128"/>
      <c r="AA16" s="130"/>
    </row>
    <row r="17" spans="2:27" ht="15" customHeight="1" x14ac:dyDescent="0.2">
      <c r="B17" s="8" t="s">
        <v>174</v>
      </c>
      <c r="C17" s="249"/>
      <c r="D17" s="249"/>
      <c r="E17" s="249"/>
      <c r="F17" s="73"/>
      <c r="G17" s="42"/>
      <c r="H17" s="131"/>
      <c r="I17" s="128"/>
      <c r="J17" s="128"/>
      <c r="K17" s="129"/>
      <c r="L17" s="128"/>
      <c r="M17" s="128"/>
      <c r="N17" s="128"/>
      <c r="O17" s="129"/>
      <c r="P17" s="128"/>
      <c r="Q17" s="128"/>
      <c r="R17" s="128"/>
      <c r="S17" s="129"/>
      <c r="T17" s="128"/>
      <c r="U17" s="128"/>
      <c r="V17" s="128"/>
      <c r="W17" s="129"/>
      <c r="X17" s="128"/>
      <c r="Y17" s="128"/>
      <c r="Z17" s="128"/>
      <c r="AA17" s="130"/>
    </row>
    <row r="18" spans="2:27" ht="15" customHeight="1" x14ac:dyDescent="0.25">
      <c r="B18" s="8"/>
      <c r="C18" s="248" t="s">
        <v>105</v>
      </c>
      <c r="D18" s="249"/>
      <c r="E18" s="249"/>
      <c r="F18" s="73"/>
      <c r="G18" s="42" t="s">
        <v>175</v>
      </c>
      <c r="H18" s="131">
        <v>111921.39034210857</v>
      </c>
      <c r="I18" s="128">
        <v>112340.64778418728</v>
      </c>
      <c r="J18" s="128">
        <v>119316.0261772411</v>
      </c>
      <c r="K18" s="129">
        <v>126094.38817654728</v>
      </c>
      <c r="L18" s="132"/>
      <c r="M18" s="132"/>
      <c r="N18" s="132"/>
      <c r="O18" s="133"/>
      <c r="P18" s="134"/>
      <c r="Q18" s="134"/>
      <c r="R18" s="134"/>
      <c r="S18" s="133"/>
      <c r="T18" s="134"/>
      <c r="U18" s="134"/>
      <c r="V18" s="134"/>
      <c r="W18" s="133"/>
      <c r="X18" s="134"/>
      <c r="Y18" s="134"/>
      <c r="Z18" s="134"/>
      <c r="AA18" s="135"/>
    </row>
    <row r="19" spans="2:27" ht="15" customHeight="1" x14ac:dyDescent="0.2">
      <c r="B19" s="3"/>
      <c r="C19" s="52" t="s">
        <v>106</v>
      </c>
      <c r="F19" s="86"/>
      <c r="G19" s="42" t="s">
        <v>176</v>
      </c>
      <c r="H19" s="131">
        <v>110689.68512097534</v>
      </c>
      <c r="I19" s="128">
        <v>110519.16959336356</v>
      </c>
      <c r="J19" s="128">
        <v>117786.47355415381</v>
      </c>
      <c r="K19" s="129">
        <v>124698.13693363444</v>
      </c>
      <c r="L19" s="132"/>
      <c r="M19" s="132"/>
      <c r="N19" s="132"/>
      <c r="O19" s="133"/>
      <c r="P19" s="134"/>
      <c r="Q19" s="134"/>
      <c r="R19" s="134"/>
      <c r="S19" s="133"/>
      <c r="T19" s="134"/>
      <c r="U19" s="134"/>
      <c r="V19" s="134"/>
      <c r="W19" s="133"/>
      <c r="X19" s="134"/>
      <c r="Y19" s="134"/>
      <c r="Z19" s="134"/>
      <c r="AA19" s="135"/>
    </row>
    <row r="20" spans="2:27" ht="3.75" customHeight="1" x14ac:dyDescent="0.2">
      <c r="B20" s="3"/>
      <c r="D20" s="174"/>
      <c r="F20" s="86"/>
      <c r="G20" s="42"/>
      <c r="H20" s="131"/>
      <c r="I20" s="128"/>
      <c r="J20" s="128"/>
      <c r="K20" s="129"/>
      <c r="L20" s="134"/>
      <c r="M20" s="134"/>
      <c r="N20" s="134"/>
      <c r="O20" s="133"/>
      <c r="P20" s="134"/>
      <c r="Q20" s="134"/>
      <c r="R20" s="134"/>
      <c r="S20" s="133"/>
      <c r="T20" s="134"/>
      <c r="U20" s="134"/>
      <c r="V20" s="134"/>
      <c r="W20" s="133"/>
      <c r="X20" s="134"/>
      <c r="Y20" s="134"/>
      <c r="Z20" s="134"/>
      <c r="AA20" s="135"/>
    </row>
    <row r="21" spans="2:27" ht="15" customHeight="1" x14ac:dyDescent="0.2">
      <c r="B21" s="3"/>
      <c r="C21" s="248" t="s">
        <v>177</v>
      </c>
      <c r="F21" s="86"/>
      <c r="G21" s="42" t="s">
        <v>176</v>
      </c>
      <c r="H21" s="131">
        <v>1231.7052211332411</v>
      </c>
      <c r="I21" s="128">
        <v>1821.478190823731</v>
      </c>
      <c r="J21" s="128">
        <v>1529.552623087282</v>
      </c>
      <c r="K21" s="129">
        <v>1396.2512429128383</v>
      </c>
      <c r="L21" s="134"/>
      <c r="M21" s="134"/>
      <c r="N21" s="134"/>
      <c r="O21" s="133"/>
      <c r="P21" s="134"/>
      <c r="Q21" s="134"/>
      <c r="R21" s="134"/>
      <c r="S21" s="133"/>
      <c r="T21" s="134"/>
      <c r="U21" s="134"/>
      <c r="V21" s="134"/>
      <c r="W21" s="133"/>
      <c r="X21" s="134"/>
      <c r="Y21" s="134"/>
      <c r="Z21" s="134"/>
      <c r="AA21" s="135"/>
    </row>
    <row r="22" spans="2:27" ht="15" customHeight="1" x14ac:dyDescent="0.2">
      <c r="B22" s="8"/>
      <c r="C22" s="248" t="s">
        <v>177</v>
      </c>
      <c r="F22" s="86"/>
      <c r="G22" s="42" t="s">
        <v>56</v>
      </c>
      <c r="H22" s="136">
        <v>1.0029127837480134</v>
      </c>
      <c r="I22" s="137">
        <v>1.3859474760711195</v>
      </c>
      <c r="J22" s="137">
        <v>1.1030488263942284</v>
      </c>
      <c r="K22" s="138">
        <v>0.96568421168591079</v>
      </c>
      <c r="L22" s="134"/>
      <c r="M22" s="134"/>
      <c r="N22" s="134"/>
      <c r="O22" s="133"/>
      <c r="P22" s="134"/>
      <c r="Q22" s="134"/>
      <c r="R22" s="134"/>
      <c r="S22" s="133"/>
      <c r="T22" s="134"/>
      <c r="U22" s="134"/>
      <c r="V22" s="134"/>
      <c r="W22" s="133"/>
      <c r="X22" s="134"/>
      <c r="Y22" s="134"/>
      <c r="Z22" s="134"/>
      <c r="AA22" s="135"/>
    </row>
    <row r="23" spans="2:27" ht="15" customHeight="1" x14ac:dyDescent="0.2">
      <c r="B23" s="3"/>
      <c r="C23" s="248" t="s">
        <v>178</v>
      </c>
      <c r="F23" s="86"/>
      <c r="G23" s="42" t="s">
        <v>176</v>
      </c>
      <c r="H23" s="131">
        <v>-2070.7805031051466</v>
      </c>
      <c r="I23" s="128">
        <v>-1987.8249597073236</v>
      </c>
      <c r="J23" s="128">
        <v>-2267.4256572199297</v>
      </c>
      <c r="K23" s="129">
        <v>-2551.457121286403</v>
      </c>
      <c r="L23" s="134"/>
      <c r="M23" s="134"/>
      <c r="N23" s="134"/>
      <c r="O23" s="133"/>
      <c r="P23" s="134"/>
      <c r="Q23" s="134"/>
      <c r="R23" s="134"/>
      <c r="S23" s="133"/>
      <c r="T23" s="134"/>
      <c r="U23" s="134"/>
      <c r="V23" s="134"/>
      <c r="W23" s="133"/>
      <c r="X23" s="134"/>
      <c r="Y23" s="134"/>
      <c r="Z23" s="134"/>
      <c r="AA23" s="135"/>
    </row>
    <row r="24" spans="2:27" ht="15" customHeight="1" x14ac:dyDescent="0.2">
      <c r="B24" s="3"/>
      <c r="C24" s="248" t="s">
        <v>178</v>
      </c>
      <c r="F24" s="86"/>
      <c r="G24" s="42" t="s">
        <v>56</v>
      </c>
      <c r="H24" s="136">
        <v>-1.6861276572242709</v>
      </c>
      <c r="I24" s="137">
        <v>-1.5125193371278469</v>
      </c>
      <c r="J24" s="137">
        <v>-1.6351717308583795</v>
      </c>
      <c r="K24" s="138">
        <v>-1.7646550872031517</v>
      </c>
      <c r="L24" s="134"/>
      <c r="M24" s="134"/>
      <c r="N24" s="134"/>
      <c r="O24" s="133"/>
      <c r="P24" s="134"/>
      <c r="Q24" s="134"/>
      <c r="R24" s="134"/>
      <c r="S24" s="133"/>
      <c r="T24" s="134"/>
      <c r="U24" s="134"/>
      <c r="V24" s="134"/>
      <c r="W24" s="133"/>
      <c r="X24" s="134"/>
      <c r="Y24" s="134"/>
      <c r="Z24" s="134"/>
      <c r="AA24" s="135"/>
    </row>
    <row r="25" spans="2:27" ht="15" customHeight="1" thickBot="1" x14ac:dyDescent="0.25">
      <c r="B25" s="57"/>
      <c r="C25" s="109" t="s">
        <v>179</v>
      </c>
      <c r="D25" s="88"/>
      <c r="E25" s="88"/>
      <c r="F25" s="89"/>
      <c r="G25" s="90" t="s">
        <v>180</v>
      </c>
      <c r="H25" s="91">
        <v>122812.79500000001</v>
      </c>
      <c r="I25" s="92">
        <v>131424.76336745842</v>
      </c>
      <c r="J25" s="92">
        <v>138665.90367420611</v>
      </c>
      <c r="K25" s="139">
        <v>144586.73197889762</v>
      </c>
      <c r="L25" s="140"/>
      <c r="M25" s="140"/>
      <c r="N25" s="140"/>
      <c r="O25" s="141"/>
      <c r="P25" s="140"/>
      <c r="Q25" s="140"/>
      <c r="R25" s="140"/>
      <c r="S25" s="141"/>
      <c r="T25" s="140"/>
      <c r="U25" s="140"/>
      <c r="V25" s="140"/>
      <c r="W25" s="141"/>
      <c r="X25" s="140"/>
      <c r="Y25" s="140"/>
      <c r="Z25" s="140"/>
      <c r="AA25" s="142"/>
    </row>
    <row r="26" spans="2:27" ht="15" thickBot="1" x14ac:dyDescent="0.25"/>
    <row r="27" spans="2:27" ht="30" customHeight="1" x14ac:dyDescent="0.2">
      <c r="B27" s="65" t="str">
        <f>""&amp;Summary!$H$3&amp;" - trade balance and balance of payments [change over previous period]"</f>
        <v>Autumn medium-term forecast (MTF-2024Q3) - trade balance and balance of payments [change over previous period]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7"/>
    </row>
    <row r="28" spans="2:27" x14ac:dyDescent="0.2">
      <c r="B28" s="308" t="s">
        <v>100</v>
      </c>
      <c r="C28" s="309"/>
      <c r="D28" s="309"/>
      <c r="E28" s="309"/>
      <c r="F28" s="310"/>
      <c r="G28" s="311" t="s">
        <v>19</v>
      </c>
      <c r="H28" s="111" t="str">
        <f t="shared" ref="H28:L28" si="0">H$3</f>
        <v>Actual</v>
      </c>
      <c r="I28" s="297">
        <f t="shared" si="0"/>
        <v>2024</v>
      </c>
      <c r="J28" s="297">
        <f t="shared" si="0"/>
        <v>2025</v>
      </c>
      <c r="K28" s="312">
        <f t="shared" si="0"/>
        <v>2026</v>
      </c>
      <c r="L28" s="293">
        <f t="shared" si="0"/>
        <v>2023</v>
      </c>
      <c r="M28" s="294"/>
      <c r="N28" s="294"/>
      <c r="O28" s="294"/>
      <c r="P28" s="293">
        <f>P$3</f>
        <v>2024</v>
      </c>
      <c r="Q28" s="294"/>
      <c r="R28" s="294"/>
      <c r="S28" s="294"/>
      <c r="T28" s="293">
        <f>T$3</f>
        <v>2025</v>
      </c>
      <c r="U28" s="294"/>
      <c r="V28" s="294"/>
      <c r="W28" s="294"/>
      <c r="X28" s="293">
        <f>X$3</f>
        <v>2026</v>
      </c>
      <c r="Y28" s="294"/>
      <c r="Z28" s="294"/>
      <c r="AA28" s="295"/>
    </row>
    <row r="29" spans="2:27" x14ac:dyDescent="0.2">
      <c r="B29" s="303"/>
      <c r="C29" s="304"/>
      <c r="D29" s="304"/>
      <c r="E29" s="304"/>
      <c r="F29" s="305"/>
      <c r="G29" s="307"/>
      <c r="H29" s="112">
        <f>$H$4</f>
        <v>2023</v>
      </c>
      <c r="I29" s="298"/>
      <c r="J29" s="298"/>
      <c r="K29" s="313"/>
      <c r="L29" s="113" t="s">
        <v>0</v>
      </c>
      <c r="M29" s="113" t="s">
        <v>1</v>
      </c>
      <c r="N29" s="113" t="s">
        <v>2</v>
      </c>
      <c r="O29" s="114" t="s">
        <v>3</v>
      </c>
      <c r="P29" s="115" t="s">
        <v>0</v>
      </c>
      <c r="Q29" s="113" t="s">
        <v>1</v>
      </c>
      <c r="R29" s="113" t="s">
        <v>2</v>
      </c>
      <c r="S29" s="114" t="s">
        <v>3</v>
      </c>
      <c r="T29" s="115" t="s">
        <v>0</v>
      </c>
      <c r="U29" s="113" t="s">
        <v>1</v>
      </c>
      <c r="V29" s="113" t="s">
        <v>2</v>
      </c>
      <c r="W29" s="114" t="s">
        <v>3</v>
      </c>
      <c r="X29" s="113" t="s">
        <v>0</v>
      </c>
      <c r="Y29" s="113" t="s">
        <v>1</v>
      </c>
      <c r="Z29" s="113" t="s">
        <v>2</v>
      </c>
      <c r="AA29" s="116" t="s">
        <v>3</v>
      </c>
    </row>
    <row r="30" spans="2:27" ht="4.3499999999999996" customHeight="1" x14ac:dyDescent="0.2">
      <c r="B30" s="8"/>
      <c r="C30" s="9"/>
      <c r="D30" s="9"/>
      <c r="E30" s="9"/>
      <c r="F30" s="117"/>
      <c r="G30" s="118"/>
      <c r="H30" s="75"/>
      <c r="I30" s="76"/>
      <c r="J30" s="202"/>
      <c r="K30" s="119"/>
      <c r="L30" s="120"/>
      <c r="M30" s="120"/>
      <c r="N30" s="120"/>
      <c r="O30" s="121"/>
      <c r="P30" s="120"/>
      <c r="Q30" s="120"/>
      <c r="R30" s="120"/>
      <c r="S30" s="121"/>
      <c r="T30" s="120"/>
      <c r="U30" s="120"/>
      <c r="V30" s="120"/>
      <c r="W30" s="121"/>
      <c r="X30" s="120"/>
      <c r="Y30" s="120"/>
      <c r="Z30" s="120"/>
      <c r="AA30" s="122"/>
    </row>
    <row r="31" spans="2:27" x14ac:dyDescent="0.2">
      <c r="B31" s="8" t="s">
        <v>167</v>
      </c>
      <c r="C31" s="249"/>
      <c r="D31" s="249"/>
      <c r="E31" s="249"/>
      <c r="F31" s="73"/>
      <c r="G31" s="74"/>
      <c r="H31" s="75"/>
      <c r="I31" s="76"/>
      <c r="J31" s="202"/>
      <c r="K31" s="119"/>
      <c r="L31" s="120"/>
      <c r="M31" s="120"/>
      <c r="N31" s="120"/>
      <c r="O31" s="121"/>
      <c r="P31" s="120"/>
      <c r="Q31" s="120"/>
      <c r="R31" s="120"/>
      <c r="S31" s="121"/>
      <c r="T31" s="120"/>
      <c r="U31" s="120"/>
      <c r="V31" s="120"/>
      <c r="W31" s="121"/>
      <c r="X31" s="120"/>
      <c r="Y31" s="120"/>
      <c r="Z31" s="120"/>
      <c r="AA31" s="122"/>
    </row>
    <row r="32" spans="2:27" x14ac:dyDescent="0.2">
      <c r="B32" s="8"/>
      <c r="C32" s="248" t="s">
        <v>105</v>
      </c>
      <c r="D32" s="249"/>
      <c r="E32" s="249"/>
      <c r="F32" s="73"/>
      <c r="G32" s="42" t="s">
        <v>157</v>
      </c>
      <c r="H32" s="26">
        <v>-0.95770766078263136</v>
      </c>
      <c r="I32" s="198">
        <v>2.0176860647841579</v>
      </c>
      <c r="J32" s="198">
        <v>4.2271179320013204</v>
      </c>
      <c r="K32" s="143">
        <v>3.5061984506748729</v>
      </c>
      <c r="L32" s="155">
        <v>-4.7456761731896364</v>
      </c>
      <c r="M32" s="155">
        <v>3.11179681506664</v>
      </c>
      <c r="N32" s="155">
        <v>3.0478922091625122</v>
      </c>
      <c r="O32" s="138">
        <v>-1.9609444583659581</v>
      </c>
      <c r="P32" s="155">
        <v>-1.2979682169129774</v>
      </c>
      <c r="Q32" s="155">
        <v>2.1879258377019539</v>
      </c>
      <c r="R32" s="155">
        <v>1.3345276573738118</v>
      </c>
      <c r="S32" s="138">
        <v>0.98870480134544891</v>
      </c>
      <c r="T32" s="155">
        <v>0.9265353847371216</v>
      </c>
      <c r="U32" s="155">
        <v>0.95148752962543881</v>
      </c>
      <c r="V32" s="155">
        <v>0.78127117312598671</v>
      </c>
      <c r="W32" s="138">
        <v>0.74906529191009952</v>
      </c>
      <c r="X32" s="155">
        <v>0.9001485836157741</v>
      </c>
      <c r="Y32" s="155">
        <v>0.93194796737279262</v>
      </c>
      <c r="Z32" s="155">
        <v>0.88169005006800205</v>
      </c>
      <c r="AA32" s="144">
        <v>0.91980728607714468</v>
      </c>
    </row>
    <row r="33" spans="2:27" x14ac:dyDescent="0.2">
      <c r="B33" s="3"/>
      <c r="D33" s="174" t="s">
        <v>169</v>
      </c>
      <c r="F33" s="86"/>
      <c r="G33" s="42" t="s">
        <v>157</v>
      </c>
      <c r="H33" s="26">
        <v>-2.0435898722550263</v>
      </c>
      <c r="I33" s="198">
        <v>7.6117367668428528</v>
      </c>
      <c r="J33" s="198">
        <v>3.4189616902220052</v>
      </c>
      <c r="K33" s="143">
        <v>3.1281830518802991</v>
      </c>
      <c r="L33" s="199">
        <v>-2.8511281420109071</v>
      </c>
      <c r="M33" s="199">
        <v>1.9695367397830239</v>
      </c>
      <c r="N33" s="199">
        <v>4.377201275663765</v>
      </c>
      <c r="O33" s="145">
        <v>0.45182481924246076</v>
      </c>
      <c r="P33" s="199">
        <v>3.0575069112656905</v>
      </c>
      <c r="Q33" s="199">
        <v>0.51778765237445157</v>
      </c>
      <c r="R33" s="199">
        <v>1.780437973789148</v>
      </c>
      <c r="S33" s="145">
        <v>0.48155870499819287</v>
      </c>
      <c r="T33" s="199">
        <v>0.8195955741526717</v>
      </c>
      <c r="U33" s="199">
        <v>0.87151941915033149</v>
      </c>
      <c r="V33" s="199">
        <v>0.71295568088149253</v>
      </c>
      <c r="W33" s="145">
        <v>0.68605093864728417</v>
      </c>
      <c r="X33" s="199">
        <v>0.80537959328819397</v>
      </c>
      <c r="Y33" s="199">
        <v>0.82651053491163395</v>
      </c>
      <c r="Z33" s="199">
        <v>0.76309612254306103</v>
      </c>
      <c r="AA33" s="100">
        <v>0.7846583017714579</v>
      </c>
    </row>
    <row r="34" spans="2:27" ht="15" customHeight="1" x14ac:dyDescent="0.2">
      <c r="B34" s="3"/>
      <c r="D34" s="174" t="s">
        <v>170</v>
      </c>
      <c r="F34" s="86"/>
      <c r="G34" s="42" t="s">
        <v>157</v>
      </c>
      <c r="H34" s="26">
        <v>-0.26819534716032933</v>
      </c>
      <c r="I34" s="198">
        <v>-2.4380581597414732</v>
      </c>
      <c r="J34" s="198">
        <v>4.984330610844296</v>
      </c>
      <c r="K34" s="143">
        <v>3.8551038795280306</v>
      </c>
      <c r="L34" s="199">
        <v>-5.9353262384922374</v>
      </c>
      <c r="M34" s="199">
        <v>2.4436418830341893</v>
      </c>
      <c r="N34" s="199">
        <v>1.0870058597364505</v>
      </c>
      <c r="O34" s="145">
        <v>-2.1160751119104759</v>
      </c>
      <c r="P34" s="199">
        <v>-5.5614439973929706</v>
      </c>
      <c r="Q34" s="199">
        <v>3.2122708288937929</v>
      </c>
      <c r="R34" s="199">
        <v>2.3016150772314745</v>
      </c>
      <c r="S34" s="145">
        <v>0.73975507126672824</v>
      </c>
      <c r="T34" s="199">
        <v>1.0256506794632969</v>
      </c>
      <c r="U34" s="199">
        <v>1.025453403955197</v>
      </c>
      <c r="V34" s="199">
        <v>0.8443627696377547</v>
      </c>
      <c r="W34" s="145">
        <v>0.80718527967039222</v>
      </c>
      <c r="X34" s="199">
        <v>0.98745177172003196</v>
      </c>
      <c r="Y34" s="199">
        <v>1.0289040292293237</v>
      </c>
      <c r="Z34" s="199">
        <v>0.99052582972664993</v>
      </c>
      <c r="AA34" s="100">
        <v>1.0435566276593136</v>
      </c>
    </row>
    <row r="35" spans="2:27" ht="4.3499999999999996" customHeight="1" x14ac:dyDescent="0.2">
      <c r="B35" s="3"/>
      <c r="F35" s="86"/>
      <c r="G35" s="42"/>
      <c r="H35" s="136"/>
      <c r="K35" s="86"/>
      <c r="O35" s="86"/>
      <c r="S35" s="86"/>
      <c r="W35" s="86"/>
      <c r="AA35" s="4"/>
    </row>
    <row r="36" spans="2:27" ht="15" customHeight="1" x14ac:dyDescent="0.2">
      <c r="B36" s="3"/>
      <c r="C36" s="52" t="s">
        <v>106</v>
      </c>
      <c r="F36" s="86"/>
      <c r="G36" s="42" t="s">
        <v>157</v>
      </c>
      <c r="H36" s="26">
        <v>-6.892697255552946</v>
      </c>
      <c r="I36" s="155">
        <v>3.2266212648280685</v>
      </c>
      <c r="J36" s="155">
        <v>4.1239148740603895</v>
      </c>
      <c r="K36" s="138">
        <v>3.5351035621637976</v>
      </c>
      <c r="L36" s="155">
        <v>-12.793409571678026</v>
      </c>
      <c r="M36" s="155">
        <v>2.9373612258457769</v>
      </c>
      <c r="N36" s="155">
        <v>5.3212341234227978</v>
      </c>
      <c r="O36" s="138">
        <v>-0.346193541863002</v>
      </c>
      <c r="P36" s="155">
        <v>-2.8508826370949834</v>
      </c>
      <c r="Q36" s="155">
        <v>3.0313037650330159</v>
      </c>
      <c r="R36" s="155">
        <v>1.331554628460907</v>
      </c>
      <c r="S36" s="138">
        <v>0.60339896811593974</v>
      </c>
      <c r="T36" s="155">
        <v>0.86677775647989108</v>
      </c>
      <c r="U36" s="155">
        <v>0.89759279344210086</v>
      </c>
      <c r="V36" s="155">
        <v>0.9588794622227681</v>
      </c>
      <c r="W36" s="138">
        <v>0.74161798410266044</v>
      </c>
      <c r="X36" s="155">
        <v>1.2815733781005036</v>
      </c>
      <c r="Y36" s="155">
        <v>0.62598076040734441</v>
      </c>
      <c r="Z36" s="155">
        <v>0.62857835116088268</v>
      </c>
      <c r="AA36" s="144">
        <v>0.66940428989836676</v>
      </c>
    </row>
    <row r="37" spans="2:27" ht="15" customHeight="1" x14ac:dyDescent="0.2">
      <c r="B37" s="3"/>
      <c r="D37" s="174" t="s">
        <v>171</v>
      </c>
      <c r="F37" s="86"/>
      <c r="G37" s="42" t="s">
        <v>157</v>
      </c>
      <c r="H37" s="26">
        <v>-6.5045971762101829</v>
      </c>
      <c r="I37" s="198">
        <v>3.8745246377141882</v>
      </c>
      <c r="J37" s="198">
        <v>4.0383655438737378</v>
      </c>
      <c r="K37" s="143">
        <v>3.535103562163755</v>
      </c>
      <c r="L37" s="199">
        <v>-11.751404948462195</v>
      </c>
      <c r="M37" s="199">
        <v>2.1931305687518261</v>
      </c>
      <c r="N37" s="199">
        <v>5.5909239120359757</v>
      </c>
      <c r="O37" s="145">
        <v>-0.48279288159695</v>
      </c>
      <c r="P37" s="199">
        <v>-2.6701920985398147</v>
      </c>
      <c r="Q37" s="199">
        <v>2.9013647807969676</v>
      </c>
      <c r="R37" s="199">
        <v>3.4421019455468382</v>
      </c>
      <c r="S37" s="145">
        <v>-0.82110445784499575</v>
      </c>
      <c r="T37" s="198">
        <v>0.86677775647989108</v>
      </c>
      <c r="U37" s="199">
        <v>0.89759279344210086</v>
      </c>
      <c r="V37" s="199">
        <v>0.9588794622227681</v>
      </c>
      <c r="W37" s="145">
        <v>0.74161798410266044</v>
      </c>
      <c r="X37" s="199">
        <v>1.2815733781005036</v>
      </c>
      <c r="Y37" s="199">
        <v>0.62598076040734441</v>
      </c>
      <c r="Z37" s="199">
        <v>0.62857835116088268</v>
      </c>
      <c r="AA37" s="100">
        <v>0.66940428989836676</v>
      </c>
    </row>
    <row r="38" spans="2:27" ht="15" customHeight="1" x14ac:dyDescent="0.2">
      <c r="B38" s="3"/>
      <c r="D38" s="174" t="s">
        <v>172</v>
      </c>
      <c r="F38" s="86"/>
      <c r="G38" s="42" t="s">
        <v>157</v>
      </c>
      <c r="H38" s="26">
        <v>-7.110644837218274</v>
      </c>
      <c r="I38" s="198">
        <v>3.0349899243254725</v>
      </c>
      <c r="J38" s="198">
        <v>4.1605015426384568</v>
      </c>
      <c r="K38" s="143">
        <v>3.5351035621637834</v>
      </c>
      <c r="L38" s="199">
        <v>-13.489668115700184</v>
      </c>
      <c r="M38" s="199">
        <v>2.2717940487910511</v>
      </c>
      <c r="N38" s="199">
        <v>6.5307985121564371</v>
      </c>
      <c r="O38" s="145">
        <v>-0.13089782549060658</v>
      </c>
      <c r="P38" s="199">
        <v>-3.6607341248798093</v>
      </c>
      <c r="Q38" s="199">
        <v>2.508342428730856</v>
      </c>
      <c r="R38" s="199">
        <v>2.6063794681490293</v>
      </c>
      <c r="S38" s="145">
        <v>-1.0076467644609011E-2</v>
      </c>
      <c r="T38" s="198">
        <v>0.86677775647989108</v>
      </c>
      <c r="U38" s="199">
        <v>0.89759279344210086</v>
      </c>
      <c r="V38" s="199">
        <v>0.9588794622227681</v>
      </c>
      <c r="W38" s="145">
        <v>0.74161798410266044</v>
      </c>
      <c r="X38" s="199">
        <v>1.2815733781005036</v>
      </c>
      <c r="Y38" s="199">
        <v>0.62598076040734441</v>
      </c>
      <c r="Z38" s="199">
        <v>0.62857835116088268</v>
      </c>
      <c r="AA38" s="100">
        <v>0.66940428989836676</v>
      </c>
    </row>
    <row r="39" spans="2:27" ht="4.3499999999999996" customHeight="1" x14ac:dyDescent="0.2">
      <c r="B39" s="8"/>
      <c r="F39" s="86"/>
      <c r="G39" s="42"/>
      <c r="H39" s="146"/>
      <c r="K39" s="86"/>
      <c r="O39" s="86"/>
      <c r="S39" s="86"/>
      <c r="W39" s="86"/>
      <c r="AA39" s="4"/>
    </row>
    <row r="40" spans="2:27" ht="15" customHeight="1" x14ac:dyDescent="0.2">
      <c r="B40" s="8" t="s">
        <v>174</v>
      </c>
      <c r="C40" s="249"/>
      <c r="D40" s="249"/>
      <c r="E40" s="249"/>
      <c r="F40" s="73"/>
      <c r="G40" s="42"/>
      <c r="H40" s="146"/>
      <c r="K40" s="86"/>
      <c r="O40" s="86"/>
      <c r="S40" s="86"/>
      <c r="W40" s="86"/>
      <c r="AA40" s="4"/>
    </row>
    <row r="41" spans="2:27" ht="15" customHeight="1" x14ac:dyDescent="0.2">
      <c r="B41" s="8"/>
      <c r="C41" s="248" t="s">
        <v>105</v>
      </c>
      <c r="D41" s="249"/>
      <c r="E41" s="249"/>
      <c r="F41" s="73"/>
      <c r="G41" s="42" t="s">
        <v>157</v>
      </c>
      <c r="H41" s="136">
        <v>2.849050483037141</v>
      </c>
      <c r="I41" s="155">
        <v>0.37459992303274792</v>
      </c>
      <c r="J41" s="155">
        <v>6.2091313612984589</v>
      </c>
      <c r="K41" s="138">
        <v>5.6810155487722058</v>
      </c>
      <c r="L41" s="200"/>
      <c r="M41" s="200"/>
      <c r="N41" s="200"/>
      <c r="O41" s="147"/>
      <c r="P41" s="200"/>
      <c r="Q41" s="200"/>
      <c r="R41" s="200"/>
      <c r="S41" s="147"/>
      <c r="T41" s="200"/>
      <c r="U41" s="200"/>
      <c r="V41" s="200"/>
      <c r="W41" s="147"/>
      <c r="X41" s="200"/>
      <c r="Y41" s="200"/>
      <c r="Z41" s="200"/>
      <c r="AA41" s="148"/>
    </row>
    <row r="42" spans="2:27" ht="15" customHeight="1" thickBot="1" x14ac:dyDescent="0.25">
      <c r="B42" s="57"/>
      <c r="C42" s="88" t="s">
        <v>106</v>
      </c>
      <c r="D42" s="88"/>
      <c r="E42" s="88"/>
      <c r="F42" s="89"/>
      <c r="G42" s="90" t="s">
        <v>157</v>
      </c>
      <c r="H42" s="149">
        <v>-4.1114841360886274</v>
      </c>
      <c r="I42" s="150">
        <v>-0.15404825429344848</v>
      </c>
      <c r="J42" s="150">
        <v>6.5756049267552852</v>
      </c>
      <c r="K42" s="151">
        <v>5.8679601917981605</v>
      </c>
      <c r="L42" s="152"/>
      <c r="M42" s="152"/>
      <c r="N42" s="152"/>
      <c r="O42" s="153"/>
      <c r="P42" s="152"/>
      <c r="Q42" s="152"/>
      <c r="R42" s="152"/>
      <c r="S42" s="153"/>
      <c r="T42" s="152"/>
      <c r="U42" s="152"/>
      <c r="V42" s="152"/>
      <c r="W42" s="153"/>
      <c r="X42" s="152"/>
      <c r="Y42" s="152"/>
      <c r="Z42" s="152"/>
      <c r="AA42" s="154"/>
    </row>
    <row r="43" spans="2:27" x14ac:dyDescent="0.2">
      <c r="B43" s="52" t="s">
        <v>111</v>
      </c>
    </row>
    <row r="44" spans="2:27" x14ac:dyDescent="0.2"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</row>
    <row r="45" spans="2:27" x14ac:dyDescent="0.2"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</row>
  </sheetData>
  <mergeCells count="18">
    <mergeCell ref="X3:AA3"/>
    <mergeCell ref="X28:AA28"/>
    <mergeCell ref="L3:O3"/>
    <mergeCell ref="P3:S3"/>
    <mergeCell ref="T3:W3"/>
    <mergeCell ref="T28:W28"/>
    <mergeCell ref="P28:S28"/>
    <mergeCell ref="L28:O28"/>
    <mergeCell ref="B28:F29"/>
    <mergeCell ref="B3:F4"/>
    <mergeCell ref="G3:G4"/>
    <mergeCell ref="K3:K4"/>
    <mergeCell ref="G28:G29"/>
    <mergeCell ref="K28:K29"/>
    <mergeCell ref="I3:I4"/>
    <mergeCell ref="I28:I29"/>
    <mergeCell ref="J3:J4"/>
    <mergeCell ref="J28:J29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R54"/>
  <sheetViews>
    <sheetView showGridLines="0" zoomScale="85" zoomScaleNormal="85" workbookViewId="0">
      <selection activeCell="K48" sqref="K48"/>
    </sheetView>
  </sheetViews>
  <sheetFormatPr defaultColWidth="9.140625" defaultRowHeight="14.25" x14ac:dyDescent="0.2"/>
  <cols>
    <col min="1" max="5" width="3.140625" style="52" customWidth="1"/>
    <col min="6" max="6" width="31.5703125" style="52" customWidth="1"/>
    <col min="7" max="7" width="25.5703125" style="52" customWidth="1"/>
    <col min="8" max="8" width="10.85546875" style="52" customWidth="1"/>
    <col min="9" max="10" width="9.140625" style="52" customWidth="1"/>
    <col min="11" max="16384" width="9.140625" style="50"/>
  </cols>
  <sheetData>
    <row r="1" spans="2:11" ht="22.5" customHeight="1" thickBot="1" x14ac:dyDescent="0.35">
      <c r="B1" s="51" t="s">
        <v>181</v>
      </c>
    </row>
    <row r="2" spans="2:11" ht="30" customHeight="1" x14ac:dyDescent="0.2">
      <c r="B2" s="65" t="str">
        <f>""&amp;Summary!H3&amp;" - general government [level]"</f>
        <v>Autumn medium-term forecast (MTF-2024Q3) - general government [level]</v>
      </c>
      <c r="C2" s="66"/>
      <c r="D2" s="66"/>
      <c r="E2" s="66"/>
      <c r="F2" s="66"/>
      <c r="G2" s="66"/>
      <c r="H2" s="66"/>
      <c r="I2" s="66"/>
      <c r="J2" s="66"/>
      <c r="K2" s="67"/>
    </row>
    <row r="3" spans="2:11" ht="30" customHeight="1" x14ac:dyDescent="0.2">
      <c r="B3" s="6" t="s">
        <v>100</v>
      </c>
      <c r="C3" s="7"/>
      <c r="D3" s="7"/>
      <c r="E3" s="7"/>
      <c r="F3" s="68"/>
      <c r="G3" s="69" t="s">
        <v>19</v>
      </c>
      <c r="H3" s="70">
        <v>2023</v>
      </c>
      <c r="I3" s="71">
        <v>2024</v>
      </c>
      <c r="J3" s="71">
        <v>2025</v>
      </c>
      <c r="K3" s="72">
        <v>2026</v>
      </c>
    </row>
    <row r="4" spans="2:11" ht="4.3499999999999996" customHeight="1" x14ac:dyDescent="0.2">
      <c r="B4" s="8"/>
      <c r="C4" s="9"/>
      <c r="D4" s="9"/>
      <c r="E4" s="9"/>
      <c r="F4" s="73"/>
      <c r="G4" s="74"/>
      <c r="H4" s="75"/>
      <c r="I4" s="76"/>
      <c r="J4" s="202"/>
      <c r="K4" s="77"/>
    </row>
    <row r="5" spans="2:11" ht="15" customHeight="1" x14ac:dyDescent="0.2">
      <c r="B5" s="8" t="s">
        <v>182</v>
      </c>
      <c r="C5" s="249"/>
      <c r="D5" s="249"/>
      <c r="E5" s="249"/>
      <c r="F5" s="73"/>
      <c r="G5" s="74"/>
      <c r="H5" s="78"/>
      <c r="I5" s="79"/>
      <c r="J5" s="79"/>
      <c r="K5" s="80"/>
    </row>
    <row r="6" spans="2:11" ht="15" customHeight="1" x14ac:dyDescent="0.2">
      <c r="B6" s="3"/>
      <c r="C6" s="248" t="s">
        <v>183</v>
      </c>
      <c r="D6" s="252"/>
      <c r="E6" s="252"/>
      <c r="F6" s="81"/>
      <c r="G6" s="42" t="s">
        <v>17</v>
      </c>
      <c r="H6" s="82">
        <v>-6009.8129999999728</v>
      </c>
      <c r="I6" s="83">
        <v>-7549.7401459137473</v>
      </c>
      <c r="J6" s="83">
        <v>-6170.8238016613686</v>
      </c>
      <c r="K6" s="84">
        <v>-6681.6444563060795</v>
      </c>
    </row>
    <row r="7" spans="2:11" ht="15" customHeight="1" x14ac:dyDescent="0.2">
      <c r="B7" s="3"/>
      <c r="C7" s="248" t="s">
        <v>184</v>
      </c>
      <c r="D7" s="252"/>
      <c r="E7" s="252"/>
      <c r="F7" s="81"/>
      <c r="G7" s="42" t="s">
        <v>17</v>
      </c>
      <c r="H7" s="82">
        <v>-4589.0829999999733</v>
      </c>
      <c r="I7" s="83">
        <v>-5830.4476780570767</v>
      </c>
      <c r="J7" s="83">
        <v>-4273.3550977264367</v>
      </c>
      <c r="K7" s="84">
        <v>-4671.5017383814975</v>
      </c>
    </row>
    <row r="8" spans="2:11" ht="15" customHeight="1" x14ac:dyDescent="0.2">
      <c r="B8" s="3"/>
      <c r="C8" s="52" t="s">
        <v>55</v>
      </c>
      <c r="D8" s="174"/>
      <c r="F8" s="86"/>
      <c r="G8" s="42" t="s">
        <v>17</v>
      </c>
      <c r="H8" s="82">
        <v>52842.828999999991</v>
      </c>
      <c r="I8" s="83">
        <v>52898.107999291431</v>
      </c>
      <c r="J8" s="83">
        <v>57055.369769779696</v>
      </c>
      <c r="K8" s="84">
        <v>59593.70692207379</v>
      </c>
    </row>
    <row r="9" spans="2:11" ht="15" customHeight="1" x14ac:dyDescent="0.2">
      <c r="B9" s="3"/>
      <c r="D9" s="52" t="s">
        <v>185</v>
      </c>
      <c r="F9" s="86"/>
      <c r="G9" s="42" t="s">
        <v>17</v>
      </c>
      <c r="H9" s="82">
        <v>50800.861999999994</v>
      </c>
      <c r="I9" s="83">
        <v>51733.710430391431</v>
      </c>
      <c r="J9" s="83">
        <v>55530.799351652597</v>
      </c>
      <c r="K9" s="84">
        <v>57744.332931157958</v>
      </c>
    </row>
    <row r="10" spans="2:11" ht="15" customHeight="1" x14ac:dyDescent="0.2">
      <c r="B10" s="3"/>
      <c r="D10" s="52" t="s">
        <v>186</v>
      </c>
      <c r="F10" s="86"/>
      <c r="G10" s="42" t="s">
        <v>17</v>
      </c>
      <c r="H10" s="82">
        <v>2041.9670000000001</v>
      </c>
      <c r="I10" s="83">
        <v>1164.3975689000001</v>
      </c>
      <c r="J10" s="83">
        <v>1524.5704181271026</v>
      </c>
      <c r="K10" s="84">
        <v>1849.3739909158342</v>
      </c>
    </row>
    <row r="11" spans="2:11" ht="6" customHeight="1" x14ac:dyDescent="0.2">
      <c r="B11" s="3"/>
      <c r="D11" s="174"/>
      <c r="F11" s="86"/>
      <c r="G11" s="42"/>
      <c r="H11" s="82"/>
      <c r="I11" s="83"/>
      <c r="J11" s="83"/>
      <c r="K11" s="84"/>
    </row>
    <row r="12" spans="2:11" ht="15" customHeight="1" x14ac:dyDescent="0.2">
      <c r="B12" s="3"/>
      <c r="C12" s="52" t="s">
        <v>57</v>
      </c>
      <c r="D12" s="174"/>
      <c r="F12" s="86"/>
      <c r="G12" s="42" t="s">
        <v>17</v>
      </c>
      <c r="H12" s="82">
        <v>58852.641999999963</v>
      </c>
      <c r="I12" s="83">
        <v>60447.848145205178</v>
      </c>
      <c r="J12" s="83">
        <v>63226.193571441065</v>
      </c>
      <c r="K12" s="84">
        <v>66275.35137837987</v>
      </c>
    </row>
    <row r="13" spans="2:11" ht="15" customHeight="1" x14ac:dyDescent="0.2">
      <c r="B13" s="3"/>
      <c r="C13" s="52" t="s">
        <v>187</v>
      </c>
      <c r="D13" s="174"/>
      <c r="F13" s="86"/>
      <c r="G13" s="42" t="s">
        <v>17</v>
      </c>
      <c r="H13" s="82">
        <v>57431.91199999996</v>
      </c>
      <c r="I13" s="83">
        <v>58728.555677348508</v>
      </c>
      <c r="J13" s="83">
        <v>61328.724867506135</v>
      </c>
      <c r="K13" s="84">
        <v>64265.20866045529</v>
      </c>
    </row>
    <row r="14" spans="2:11" ht="15" customHeight="1" x14ac:dyDescent="0.2">
      <c r="B14" s="3"/>
      <c r="D14" s="52" t="s">
        <v>188</v>
      </c>
      <c r="F14" s="86"/>
      <c r="G14" s="42" t="s">
        <v>17</v>
      </c>
      <c r="H14" s="82">
        <v>52653.473999999973</v>
      </c>
      <c r="I14" s="83">
        <v>55024.974834633198</v>
      </c>
      <c r="J14" s="83">
        <v>56622.710207294695</v>
      </c>
      <c r="K14" s="84">
        <v>59149.404914363935</v>
      </c>
    </row>
    <row r="15" spans="2:11" ht="15" customHeight="1" x14ac:dyDescent="0.2">
      <c r="B15" s="3"/>
      <c r="D15" s="52" t="s">
        <v>189</v>
      </c>
      <c r="F15" s="86"/>
      <c r="G15" s="42" t="s">
        <v>17</v>
      </c>
      <c r="H15" s="82">
        <v>6199.1679999999897</v>
      </c>
      <c r="I15" s="83">
        <v>5422.8733105719821</v>
      </c>
      <c r="J15" s="83">
        <v>6603.4833641463683</v>
      </c>
      <c r="K15" s="84">
        <v>7125.9464640159376</v>
      </c>
    </row>
    <row r="16" spans="2:11" ht="6" customHeight="1" x14ac:dyDescent="0.2">
      <c r="B16" s="3"/>
      <c r="F16" s="86"/>
      <c r="G16" s="42"/>
      <c r="H16" s="82"/>
      <c r="I16" s="83"/>
      <c r="J16" s="83"/>
      <c r="K16" s="84"/>
    </row>
    <row r="17" spans="1:11" ht="15" customHeight="1" thickBot="1" x14ac:dyDescent="0.25">
      <c r="B17" s="87" t="s">
        <v>65</v>
      </c>
      <c r="C17" s="88"/>
      <c r="D17" s="88"/>
      <c r="E17" s="88"/>
      <c r="F17" s="89"/>
      <c r="G17" s="90" t="s">
        <v>17</v>
      </c>
      <c r="H17" s="91">
        <v>68830</v>
      </c>
      <c r="I17" s="92">
        <v>75668.77453081336</v>
      </c>
      <c r="J17" s="92">
        <v>81007.806848589564</v>
      </c>
      <c r="K17" s="93">
        <v>87142.232548017913</v>
      </c>
    </row>
    <row r="18" spans="1:11" s="41" customFormat="1" ht="12.75" customHeight="1" thickBot="1" x14ac:dyDescent="0.25">
      <c r="A18" s="61"/>
      <c r="B18" s="61"/>
      <c r="C18" s="61"/>
      <c r="D18" s="85"/>
      <c r="E18" s="61"/>
      <c r="F18" s="61"/>
      <c r="G18" s="94"/>
      <c r="H18" s="83"/>
      <c r="I18" s="83"/>
      <c r="J18" s="83"/>
      <c r="K18" s="83"/>
    </row>
    <row r="19" spans="1:11" s="41" customFormat="1" ht="30" customHeight="1" x14ac:dyDescent="0.2">
      <c r="A19" s="61"/>
      <c r="B19" s="65" t="str">
        <f>""&amp;Summary!H3&amp;" - general government [% of GDP]"</f>
        <v>Autumn medium-term forecast (MTF-2024Q3) - general government [% of GDP]</v>
      </c>
      <c r="C19" s="66"/>
      <c r="D19" s="66"/>
      <c r="E19" s="66"/>
      <c r="F19" s="66"/>
      <c r="G19" s="66"/>
      <c r="H19" s="66"/>
      <c r="I19" s="66"/>
      <c r="J19" s="66"/>
      <c r="K19" s="67"/>
    </row>
    <row r="20" spans="1:11" s="41" customFormat="1" ht="30" customHeight="1" x14ac:dyDescent="0.2">
      <c r="A20" s="61"/>
      <c r="B20" s="6" t="s">
        <v>100</v>
      </c>
      <c r="C20" s="7"/>
      <c r="D20" s="7"/>
      <c r="E20" s="7"/>
      <c r="F20" s="68"/>
      <c r="G20" s="69" t="s">
        <v>19</v>
      </c>
      <c r="H20" s="70">
        <f>H3</f>
        <v>2023</v>
      </c>
      <c r="I20" s="71">
        <f>I3</f>
        <v>2024</v>
      </c>
      <c r="J20" s="71">
        <f>J3</f>
        <v>2025</v>
      </c>
      <c r="K20" s="72">
        <f>K3</f>
        <v>2026</v>
      </c>
    </row>
    <row r="21" spans="1:11" ht="3.75" customHeight="1" x14ac:dyDescent="0.2">
      <c r="B21" s="95"/>
      <c r="C21" s="96"/>
      <c r="D21" s="96"/>
      <c r="E21" s="96"/>
      <c r="F21" s="97"/>
      <c r="G21" s="74"/>
      <c r="H21" s="75"/>
      <c r="I21" s="76"/>
      <c r="J21" s="202"/>
      <c r="K21" s="77"/>
    </row>
    <row r="22" spans="1:11" ht="15" customHeight="1" x14ac:dyDescent="0.2">
      <c r="B22" s="8" t="s">
        <v>182</v>
      </c>
      <c r="C22" s="249"/>
      <c r="D22" s="249"/>
      <c r="E22" s="249"/>
      <c r="F22" s="73"/>
      <c r="G22" s="42"/>
      <c r="H22" s="82"/>
      <c r="I22" s="83"/>
      <c r="J22" s="83"/>
      <c r="K22" s="84"/>
    </row>
    <row r="23" spans="1:11" ht="15" customHeight="1" x14ac:dyDescent="0.2">
      <c r="B23" s="3"/>
      <c r="C23" s="248" t="s">
        <v>183</v>
      </c>
      <c r="D23" s="252"/>
      <c r="E23" s="252"/>
      <c r="F23" s="81"/>
      <c r="G23" s="42" t="s">
        <v>56</v>
      </c>
      <c r="H23" s="98">
        <f>+H6/H$41*100</f>
        <v>-4.8934746579132673</v>
      </c>
      <c r="I23" s="99">
        <f t="shared" ref="I23:K27" si="0">+I6/I$41*100</f>
        <v>-5.744533946623875</v>
      </c>
      <c r="J23" s="99">
        <f t="shared" ref="J23" si="1">+J6/J$41*100</f>
        <v>-4.4501378047192084</v>
      </c>
      <c r="K23" s="100">
        <f t="shared" si="0"/>
        <v>-4.6212016585873616</v>
      </c>
    </row>
    <row r="24" spans="1:11" ht="15" customHeight="1" x14ac:dyDescent="0.2">
      <c r="B24" s="3"/>
      <c r="C24" s="248" t="s">
        <v>184</v>
      </c>
      <c r="D24" s="252"/>
      <c r="E24" s="252"/>
      <c r="F24" s="81"/>
      <c r="G24" s="42" t="s">
        <v>56</v>
      </c>
      <c r="H24" s="98">
        <f>+H7/H$41*100</f>
        <v>-3.7366489379221219</v>
      </c>
      <c r="I24" s="99">
        <f t="shared" si="0"/>
        <v>-4.4363387299814852</v>
      </c>
      <c r="J24" s="99">
        <f t="shared" ref="J24" si="2">+J7/J$41*100</f>
        <v>-3.0817634216459102</v>
      </c>
      <c r="K24" s="100">
        <f t="shared" si="0"/>
        <v>-3.2309338999814323</v>
      </c>
    </row>
    <row r="25" spans="1:11" ht="15" customHeight="1" x14ac:dyDescent="0.2">
      <c r="B25" s="3"/>
      <c r="C25" s="52" t="s">
        <v>55</v>
      </c>
      <c r="D25" s="174"/>
      <c r="F25" s="86"/>
      <c r="G25" s="42" t="s">
        <v>56</v>
      </c>
      <c r="H25" s="98">
        <f t="shared" ref="H25" si="3">+H8/H$41*100</f>
        <v>43.027136545504064</v>
      </c>
      <c r="I25" s="99">
        <f t="shared" si="0"/>
        <v>40.249726645039047</v>
      </c>
      <c r="J25" s="99">
        <f t="shared" ref="J25" si="4">+J8/J$41*100</f>
        <v>41.145925752469481</v>
      </c>
      <c r="K25" s="100">
        <f t="shared" si="0"/>
        <v>41.216580599367489</v>
      </c>
    </row>
    <row r="26" spans="1:11" ht="15" customHeight="1" x14ac:dyDescent="0.2">
      <c r="B26" s="3"/>
      <c r="D26" s="52" t="s">
        <v>185</v>
      </c>
      <c r="F26" s="86"/>
      <c r="G26" s="42" t="s">
        <v>56</v>
      </c>
      <c r="H26" s="98">
        <f>+H9/H$41*100</f>
        <v>41.364470208499036</v>
      </c>
      <c r="I26" s="99">
        <f t="shared" si="0"/>
        <v>39.363746302320543</v>
      </c>
      <c r="J26" s="99">
        <f t="shared" ref="J26" si="5">+J9/J$41*100</f>
        <v>40.046469882114316</v>
      </c>
      <c r="K26" s="100">
        <f t="shared" si="0"/>
        <v>39.937504735625204</v>
      </c>
    </row>
    <row r="27" spans="1:11" ht="15" customHeight="1" x14ac:dyDescent="0.2">
      <c r="B27" s="3"/>
      <c r="D27" s="52" t="s">
        <v>186</v>
      </c>
      <c r="F27" s="86"/>
      <c r="G27" s="42" t="s">
        <v>56</v>
      </c>
      <c r="H27" s="98">
        <f>+H10/H$41*100</f>
        <v>1.6626663370050327</v>
      </c>
      <c r="I27" s="99">
        <f t="shared" si="0"/>
        <v>0.885980342718511</v>
      </c>
      <c r="J27" s="99">
        <f t="shared" ref="J27" si="6">+J10/J$41*100</f>
        <v>1.0994558703551685</v>
      </c>
      <c r="K27" s="100">
        <f t="shared" si="0"/>
        <v>1.2790758637422897</v>
      </c>
    </row>
    <row r="28" spans="1:11" ht="3.75" customHeight="1" x14ac:dyDescent="0.2">
      <c r="B28" s="3"/>
      <c r="D28" s="174"/>
      <c r="F28" s="86"/>
      <c r="G28" s="42"/>
      <c r="H28" s="98"/>
      <c r="I28" s="99"/>
      <c r="J28" s="99"/>
      <c r="K28" s="100"/>
    </row>
    <row r="29" spans="1:11" ht="15" customHeight="1" x14ac:dyDescent="0.2">
      <c r="B29" s="3"/>
      <c r="C29" s="52" t="s">
        <v>57</v>
      </c>
      <c r="D29" s="174"/>
      <c r="F29" s="86"/>
      <c r="G29" s="42" t="s">
        <v>56</v>
      </c>
      <c r="H29" s="98">
        <f t="shared" ref="H29:H32" si="7">+H12/H$41*100</f>
        <v>47.92061120341733</v>
      </c>
      <c r="I29" s="99">
        <f t="shared" ref="I29:K32" si="8">+I12/I$41*100</f>
        <v>45.994260591662922</v>
      </c>
      <c r="J29" s="99">
        <f t="shared" ref="J29" si="9">+J12/J$41*100</f>
        <v>45.596063557188685</v>
      </c>
      <c r="K29" s="100">
        <f t="shared" si="8"/>
        <v>45.837782257954856</v>
      </c>
    </row>
    <row r="30" spans="1:11" ht="15" customHeight="1" x14ac:dyDescent="0.2">
      <c r="B30" s="3"/>
      <c r="C30" s="52" t="s">
        <v>187</v>
      </c>
      <c r="D30" s="174"/>
      <c r="F30" s="86"/>
      <c r="G30" s="42" t="s">
        <v>56</v>
      </c>
      <c r="H30" s="98">
        <f t="shared" si="7"/>
        <v>46.763785483426176</v>
      </c>
      <c r="I30" s="99">
        <f t="shared" si="8"/>
        <v>44.686065375020533</v>
      </c>
      <c r="J30" s="99">
        <f t="shared" ref="J30" si="10">+J13/J$41*100</f>
        <v>44.22768917411539</v>
      </c>
      <c r="K30" s="100">
        <f t="shared" si="8"/>
        <v>44.447514499348927</v>
      </c>
    </row>
    <row r="31" spans="1:11" ht="15" customHeight="1" x14ac:dyDescent="0.2">
      <c r="B31" s="3"/>
      <c r="D31" s="52" t="s">
        <v>188</v>
      </c>
      <c r="F31" s="86"/>
      <c r="G31" s="42" t="s">
        <v>56</v>
      </c>
      <c r="H31" s="98">
        <f t="shared" si="7"/>
        <v>42.872954727559105</v>
      </c>
      <c r="I31" s="99">
        <f t="shared" si="8"/>
        <v>41.868041778995298</v>
      </c>
      <c r="J31" s="99">
        <f t="shared" ref="J31" si="11">+J14/J$41*100</f>
        <v>40.833909928088076</v>
      </c>
      <c r="K31" s="100">
        <f t="shared" si="8"/>
        <v>40.909289604108885</v>
      </c>
    </row>
    <row r="32" spans="1:11" ht="15" customHeight="1" x14ac:dyDescent="0.2">
      <c r="B32" s="3"/>
      <c r="D32" s="52" t="s">
        <v>189</v>
      </c>
      <c r="F32" s="86"/>
      <c r="G32" s="42" t="s">
        <v>56</v>
      </c>
      <c r="H32" s="98">
        <f t="shared" si="7"/>
        <v>5.0476564758582274</v>
      </c>
      <c r="I32" s="99">
        <f t="shared" si="8"/>
        <v>4.126218812667628</v>
      </c>
      <c r="J32" s="99">
        <f t="shared" ref="J32" si="12">+J15/J$41*100</f>
        <v>4.7621536291006139</v>
      </c>
      <c r="K32" s="100">
        <f t="shared" si="8"/>
        <v>4.928492653845975</v>
      </c>
    </row>
    <row r="33" spans="1:18" ht="3.75" customHeight="1" x14ac:dyDescent="0.2">
      <c r="A33" s="4"/>
      <c r="B33" s="3"/>
      <c r="F33" s="86"/>
      <c r="G33" s="42"/>
      <c r="H33" s="98"/>
      <c r="I33" s="99"/>
      <c r="J33" s="99"/>
      <c r="K33" s="100"/>
    </row>
    <row r="34" spans="1:18" ht="15" customHeight="1" x14ac:dyDescent="0.2">
      <c r="A34" s="4"/>
      <c r="B34" s="8" t="s">
        <v>190</v>
      </c>
      <c r="C34" s="249"/>
      <c r="D34" s="249"/>
      <c r="E34" s="249"/>
      <c r="F34" s="73"/>
      <c r="G34" s="42"/>
      <c r="H34" s="98"/>
      <c r="I34" s="99"/>
      <c r="J34" s="99"/>
      <c r="K34" s="100"/>
    </row>
    <row r="35" spans="1:18" ht="15" customHeight="1" x14ac:dyDescent="0.2">
      <c r="A35" s="4"/>
      <c r="B35" s="3"/>
      <c r="C35" s="52" t="s">
        <v>59</v>
      </c>
      <c r="D35" s="252"/>
      <c r="E35" s="252"/>
      <c r="F35" s="81"/>
      <c r="G35" s="25" t="s">
        <v>60</v>
      </c>
      <c r="H35" s="101">
        <v>0.10736171339149614</v>
      </c>
      <c r="I35" s="102">
        <v>-3.2033722248003826E-2</v>
      </c>
      <c r="J35" s="102">
        <v>-5.2793954598986836E-2</v>
      </c>
      <c r="K35" s="103">
        <v>-0.13049230211478235</v>
      </c>
      <c r="L35" s="104"/>
      <c r="M35" s="104"/>
      <c r="O35" s="104"/>
      <c r="P35" s="104"/>
      <c r="Q35" s="104"/>
      <c r="R35" s="104"/>
    </row>
    <row r="36" spans="1:18" ht="15" customHeight="1" x14ac:dyDescent="0.2">
      <c r="A36" s="4"/>
      <c r="B36" s="3"/>
      <c r="C36" s="52" t="s">
        <v>61</v>
      </c>
      <c r="D36" s="252"/>
      <c r="E36" s="252"/>
      <c r="F36" s="81"/>
      <c r="G36" s="25" t="s">
        <v>60</v>
      </c>
      <c r="H36" s="101">
        <v>-5.1062814106428887</v>
      </c>
      <c r="I36" s="102">
        <v>-5.7665235287979622</v>
      </c>
      <c r="J36" s="102">
        <v>-4.4467431603940337</v>
      </c>
      <c r="K36" s="103">
        <v>-4.5045418843444374</v>
      </c>
      <c r="L36" s="104"/>
      <c r="M36" s="104"/>
      <c r="O36" s="104"/>
      <c r="P36" s="104"/>
      <c r="Q36" s="104"/>
      <c r="R36" s="104"/>
    </row>
    <row r="37" spans="1:18" ht="15" customHeight="1" x14ac:dyDescent="0.2">
      <c r="A37" s="4"/>
      <c r="B37" s="3"/>
      <c r="C37" s="52" t="s">
        <v>62</v>
      </c>
      <c r="D37" s="252"/>
      <c r="E37" s="252"/>
      <c r="F37" s="81"/>
      <c r="G37" s="25" t="s">
        <v>60</v>
      </c>
      <c r="H37" s="101">
        <v>-3.8423136219270781</v>
      </c>
      <c r="I37" s="102">
        <v>-4.4059819279403545</v>
      </c>
      <c r="J37" s="102">
        <v>-3.0310443678959862</v>
      </c>
      <c r="K37" s="103">
        <v>-3.1059981465165047</v>
      </c>
      <c r="L37" s="104"/>
      <c r="M37" s="104"/>
      <c r="O37" s="104"/>
      <c r="P37" s="104"/>
      <c r="Q37" s="104"/>
      <c r="R37" s="104"/>
    </row>
    <row r="38" spans="1:18" ht="15" customHeight="1" x14ac:dyDescent="0.25">
      <c r="A38" s="4"/>
      <c r="B38" s="3"/>
      <c r="C38" s="52" t="s">
        <v>191</v>
      </c>
      <c r="D38" s="252"/>
      <c r="E38" s="252"/>
      <c r="F38" s="81"/>
      <c r="G38" s="25" t="s">
        <v>64</v>
      </c>
      <c r="H38" s="101">
        <v>-2.8002180058690609</v>
      </c>
      <c r="I38" s="102">
        <v>-0.56366830601327633</v>
      </c>
      <c r="J38" s="102">
        <v>1.3749375600443683</v>
      </c>
      <c r="K38" s="103">
        <v>-7.4953778620518552E-2</v>
      </c>
      <c r="L38" s="104"/>
      <c r="M38" s="104"/>
      <c r="O38" s="104"/>
      <c r="P38" s="104"/>
      <c r="Q38" s="104"/>
      <c r="R38" s="104"/>
    </row>
    <row r="39" spans="1:18" ht="14.85" customHeight="1" x14ac:dyDescent="0.2">
      <c r="A39" s="4"/>
      <c r="B39" s="3"/>
      <c r="F39" s="86"/>
      <c r="G39" s="42"/>
      <c r="H39" s="98"/>
      <c r="I39" s="99"/>
      <c r="J39" s="99"/>
      <c r="K39" s="100"/>
    </row>
    <row r="40" spans="1:18" ht="15" customHeight="1" x14ac:dyDescent="0.2">
      <c r="A40" s="4"/>
      <c r="B40" s="105" t="s">
        <v>65</v>
      </c>
      <c r="F40" s="86"/>
      <c r="G40" s="42" t="s">
        <v>56</v>
      </c>
      <c r="H40" s="106">
        <f>+H17/H$41*100</f>
        <v>56.044649093769095</v>
      </c>
      <c r="I40" s="107">
        <f>+I17/I$41*100</f>
        <v>57.575735798927383</v>
      </c>
      <c r="J40" s="107">
        <f t="shared" ref="J40:K40" si="13">+J17/J$41*100</f>
        <v>58.419412921374267</v>
      </c>
      <c r="K40" s="108">
        <f t="shared" si="13"/>
        <v>60.269868026850695</v>
      </c>
    </row>
    <row r="41" spans="1:18" ht="15" customHeight="1" thickBot="1" x14ac:dyDescent="0.25">
      <c r="B41" s="57"/>
      <c r="C41" s="109" t="s">
        <v>179</v>
      </c>
      <c r="D41" s="88"/>
      <c r="E41" s="88"/>
      <c r="F41" s="89"/>
      <c r="G41" s="90" t="s">
        <v>180</v>
      </c>
      <c r="H41" s="91">
        <v>122812.79500000001</v>
      </c>
      <c r="I41" s="92">
        <v>131424.76336745842</v>
      </c>
      <c r="J41" s="92">
        <v>138665.90367420611</v>
      </c>
      <c r="K41" s="93">
        <v>144586.73197889762</v>
      </c>
    </row>
    <row r="42" spans="1:18" ht="15" customHeight="1" x14ac:dyDescent="0.2">
      <c r="B42" s="52" t="s">
        <v>111</v>
      </c>
      <c r="I42" s="11"/>
      <c r="J42" s="11"/>
    </row>
    <row r="43" spans="1:18" ht="15" customHeight="1" x14ac:dyDescent="0.2">
      <c r="B43" s="52" t="s">
        <v>192</v>
      </c>
      <c r="I43" s="11"/>
      <c r="J43" s="11"/>
    </row>
    <row r="44" spans="1:18" ht="15" customHeight="1" x14ac:dyDescent="0.2">
      <c r="B44" s="52" t="s">
        <v>193</v>
      </c>
      <c r="H44" s="110"/>
      <c r="I44" s="11"/>
      <c r="J44" s="11"/>
    </row>
    <row r="45" spans="1:18" ht="15" customHeight="1" x14ac:dyDescent="0.25">
      <c r="B45" s="247"/>
      <c r="C45" s="247"/>
      <c r="D45" s="247"/>
      <c r="E45" s="247"/>
      <c r="F45" s="247"/>
      <c r="G45" s="247"/>
      <c r="H45" s="247"/>
      <c r="I45" s="253"/>
      <c r="J45" s="253"/>
    </row>
    <row r="46" spans="1:18" ht="15" customHeight="1" x14ac:dyDescent="0.2"/>
    <row r="47" spans="1:18" ht="15" customHeight="1" x14ac:dyDescent="0.2"/>
    <row r="48" spans="1:1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W41"/>
  <sheetViews>
    <sheetView showGridLines="0" zoomScale="90" zoomScaleNormal="90" workbookViewId="0">
      <selection activeCell="J40" sqref="J40"/>
    </sheetView>
  </sheetViews>
  <sheetFormatPr defaultColWidth="9.140625" defaultRowHeight="14.25" x14ac:dyDescent="0.2"/>
  <cols>
    <col min="1" max="2" width="3.140625" style="52" customWidth="1"/>
    <col min="3" max="3" width="36.42578125" style="52" customWidth="1"/>
    <col min="4" max="23" width="7.5703125" style="52" customWidth="1"/>
    <col min="24" max="16384" width="9.140625" style="52"/>
  </cols>
  <sheetData>
    <row r="1" spans="2:23" ht="22.5" customHeight="1" thickBot="1" x14ac:dyDescent="0.35">
      <c r="B1" s="51" t="s">
        <v>194</v>
      </c>
    </row>
    <row r="2" spans="2:23" ht="18" customHeight="1" x14ac:dyDescent="0.2">
      <c r="B2" s="318" t="s">
        <v>195</v>
      </c>
      <c r="C2" s="319"/>
      <c r="D2" s="316">
        <v>2023</v>
      </c>
      <c r="E2" s="316"/>
      <c r="F2" s="316"/>
      <c r="G2" s="316"/>
      <c r="H2" s="317"/>
      <c r="I2" s="316">
        <v>2024</v>
      </c>
      <c r="J2" s="316"/>
      <c r="K2" s="316"/>
      <c r="L2" s="316"/>
      <c r="M2" s="317"/>
      <c r="N2" s="316">
        <v>2025</v>
      </c>
      <c r="O2" s="316"/>
      <c r="P2" s="316"/>
      <c r="Q2" s="316"/>
      <c r="R2" s="317"/>
      <c r="S2" s="316">
        <v>2026</v>
      </c>
      <c r="T2" s="316"/>
      <c r="U2" s="316"/>
      <c r="V2" s="316"/>
      <c r="W2" s="317"/>
    </row>
    <row r="3" spans="2:23" ht="81.75" customHeight="1" thickBot="1" x14ac:dyDescent="0.25">
      <c r="B3" s="320"/>
      <c r="C3" s="321"/>
      <c r="D3" s="1" t="s">
        <v>7</v>
      </c>
      <c r="E3" s="2" t="s">
        <v>8</v>
      </c>
      <c r="F3" s="2" t="s">
        <v>209</v>
      </c>
      <c r="G3" s="53" t="s">
        <v>210</v>
      </c>
      <c r="H3" s="54" t="s">
        <v>9</v>
      </c>
      <c r="I3" s="1" t="s">
        <v>7</v>
      </c>
      <c r="J3" s="2" t="s">
        <v>8</v>
      </c>
      <c r="K3" s="2" t="s">
        <v>209</v>
      </c>
      <c r="L3" s="53" t="s">
        <v>210</v>
      </c>
      <c r="M3" s="54" t="s">
        <v>9</v>
      </c>
      <c r="N3" s="1" t="s">
        <v>7</v>
      </c>
      <c r="O3" s="2" t="s">
        <v>8</v>
      </c>
      <c r="P3" s="2" t="s">
        <v>209</v>
      </c>
      <c r="Q3" s="53" t="s">
        <v>210</v>
      </c>
      <c r="R3" s="54" t="s">
        <v>9</v>
      </c>
      <c r="S3" s="1" t="s">
        <v>7</v>
      </c>
      <c r="T3" s="2" t="s">
        <v>8</v>
      </c>
      <c r="U3" s="2" t="s">
        <v>209</v>
      </c>
      <c r="V3" s="53" t="s">
        <v>210</v>
      </c>
      <c r="W3" s="54" t="s">
        <v>9</v>
      </c>
    </row>
    <row r="4" spans="2:23" ht="15" customHeight="1" x14ac:dyDescent="0.2">
      <c r="B4" s="3" t="s">
        <v>196</v>
      </c>
      <c r="C4" s="4"/>
      <c r="D4" s="235">
        <v>1.5964549711513882</v>
      </c>
      <c r="E4" s="236">
        <v>1.5964549711513953</v>
      </c>
      <c r="F4" s="236">
        <v>1.6</v>
      </c>
      <c r="G4" s="237">
        <v>1.1499999999999999</v>
      </c>
      <c r="H4" s="238">
        <v>1.5964549700703934</v>
      </c>
      <c r="I4" s="235">
        <v>2.4679425416828593</v>
      </c>
      <c r="J4" s="236">
        <v>2.3001611800970156</v>
      </c>
      <c r="K4" s="236">
        <v>2.2000000000000002</v>
      </c>
      <c r="L4" s="237">
        <v>2.077</v>
      </c>
      <c r="M4" s="238">
        <v>2.1086846358017386</v>
      </c>
      <c r="N4" s="235">
        <v>2.5330286595113733</v>
      </c>
      <c r="O4" s="236">
        <v>2.2237888482639301</v>
      </c>
      <c r="P4" s="236">
        <v>2.9</v>
      </c>
      <c r="Q4" s="237">
        <v>2.6</v>
      </c>
      <c r="R4" s="238">
        <v>2.731266507045027</v>
      </c>
      <c r="S4" s="5">
        <v>1.9198043497361965</v>
      </c>
      <c r="T4" s="5">
        <v>2.3581013003481921</v>
      </c>
      <c r="U4" s="5" t="s">
        <v>13</v>
      </c>
      <c r="V4" s="5">
        <v>2.8</v>
      </c>
      <c r="W4" s="56" t="s">
        <v>13</v>
      </c>
    </row>
    <row r="5" spans="2:23" ht="15" customHeight="1" x14ac:dyDescent="0.2">
      <c r="B5" s="3"/>
      <c r="C5" s="4" t="s">
        <v>197</v>
      </c>
      <c r="D5" s="235">
        <v>-3.0162891886866987</v>
      </c>
      <c r="E5" s="236">
        <v>-3.1553352132190127</v>
      </c>
      <c r="F5" s="236">
        <v>-3.2</v>
      </c>
      <c r="G5" s="237" t="s">
        <v>13</v>
      </c>
      <c r="H5" s="238">
        <v>-3.0171613903195449</v>
      </c>
      <c r="I5" s="235">
        <v>1.8304436117690557</v>
      </c>
      <c r="J5" s="236">
        <v>2.9285632062673761</v>
      </c>
      <c r="K5" s="236">
        <v>0.8</v>
      </c>
      <c r="L5" s="237" t="s">
        <v>13</v>
      </c>
      <c r="M5" s="238">
        <v>0.38575758860115439</v>
      </c>
      <c r="N5" s="235">
        <v>0.77041820512697257</v>
      </c>
      <c r="O5" s="236">
        <v>1.4276818118596157</v>
      </c>
      <c r="P5" s="236">
        <v>1.8</v>
      </c>
      <c r="Q5" s="237" t="s">
        <v>13</v>
      </c>
      <c r="R5" s="238">
        <v>2.9019215792359887</v>
      </c>
      <c r="S5" s="5">
        <v>1.3315348346789619</v>
      </c>
      <c r="T5" s="5">
        <v>1.8586474706086431</v>
      </c>
      <c r="U5" s="5" t="s">
        <v>13</v>
      </c>
      <c r="V5" s="55" t="s">
        <v>13</v>
      </c>
      <c r="W5" s="56" t="s">
        <v>13</v>
      </c>
    </row>
    <row r="6" spans="2:23" x14ac:dyDescent="0.2">
      <c r="B6" s="3"/>
      <c r="C6" s="4" t="s">
        <v>198</v>
      </c>
      <c r="D6" s="235">
        <v>-0.64471847632734125</v>
      </c>
      <c r="E6" s="236">
        <v>-0.64471847632735502</v>
      </c>
      <c r="F6" s="236">
        <v>-0.6</v>
      </c>
      <c r="G6" s="237" t="s">
        <v>13</v>
      </c>
      <c r="H6" s="238">
        <v>-0.64471847632734391</v>
      </c>
      <c r="I6" s="235">
        <v>3.3283088103145815</v>
      </c>
      <c r="J6" s="236">
        <v>3.5771204379397847</v>
      </c>
      <c r="K6" s="236">
        <v>3.4</v>
      </c>
      <c r="L6" s="237" t="s">
        <v>13</v>
      </c>
      <c r="M6" s="238">
        <v>1.4989762915262883</v>
      </c>
      <c r="N6" s="235">
        <v>2.8684497181832143</v>
      </c>
      <c r="O6" s="236">
        <v>0.10214568431361482</v>
      </c>
      <c r="P6" s="236">
        <v>1</v>
      </c>
      <c r="Q6" s="237" t="s">
        <v>13</v>
      </c>
      <c r="R6" s="238">
        <v>0.98990443293300867</v>
      </c>
      <c r="S6" s="5">
        <v>2.3949594464883717</v>
      </c>
      <c r="T6" s="5">
        <v>-0.44561468549270122</v>
      </c>
      <c r="U6" s="5" t="s">
        <v>13</v>
      </c>
      <c r="V6" s="55" t="s">
        <v>13</v>
      </c>
      <c r="W6" s="56" t="s">
        <v>13</v>
      </c>
    </row>
    <row r="7" spans="2:23" x14ac:dyDescent="0.2">
      <c r="B7" s="3"/>
      <c r="C7" s="4" t="s">
        <v>199</v>
      </c>
      <c r="D7" s="235">
        <v>10.592785952090608</v>
      </c>
      <c r="E7" s="236">
        <v>10.592785952090612</v>
      </c>
      <c r="F7" s="236">
        <v>10.6</v>
      </c>
      <c r="G7" s="237" t="s">
        <v>13</v>
      </c>
      <c r="H7" s="238">
        <v>10.592780118867328</v>
      </c>
      <c r="I7" s="235">
        <v>0.52415265092851371</v>
      </c>
      <c r="J7" s="236">
        <v>-0.26622763590998799</v>
      </c>
      <c r="K7" s="236">
        <v>1.1000000000000001</v>
      </c>
      <c r="L7" s="237" t="s">
        <v>13</v>
      </c>
      <c r="M7" s="238">
        <v>5.1594816790268672</v>
      </c>
      <c r="N7" s="235">
        <v>5.4893932103964147</v>
      </c>
      <c r="O7" s="236">
        <v>10.596546037200971</v>
      </c>
      <c r="P7" s="236">
        <v>7</v>
      </c>
      <c r="Q7" s="237" t="s">
        <v>13</v>
      </c>
      <c r="R7" s="238">
        <v>3.4072980239207906</v>
      </c>
      <c r="S7" s="5">
        <v>2.6213445548405332</v>
      </c>
      <c r="T7" s="5">
        <v>0.35785681400926084</v>
      </c>
      <c r="U7" s="5" t="s">
        <v>13</v>
      </c>
      <c r="V7" s="55" t="s">
        <v>13</v>
      </c>
      <c r="W7" s="56" t="s">
        <v>13</v>
      </c>
    </row>
    <row r="8" spans="2:23" x14ac:dyDescent="0.2">
      <c r="B8" s="3"/>
      <c r="C8" s="4" t="s">
        <v>200</v>
      </c>
      <c r="D8" s="235">
        <v>-0.95770766078263136</v>
      </c>
      <c r="E8" s="236">
        <v>-1.3751757148969701</v>
      </c>
      <c r="F8" s="236">
        <v>-1.4</v>
      </c>
      <c r="G8" s="237">
        <v>-0.90700000000000003</v>
      </c>
      <c r="H8" s="238">
        <v>-0.95578410664065583</v>
      </c>
      <c r="I8" s="235">
        <v>2.0176860647841579</v>
      </c>
      <c r="J8" s="236">
        <v>1.7728814749465638</v>
      </c>
      <c r="K8" s="236">
        <v>4.3</v>
      </c>
      <c r="L8" s="237">
        <v>3.7450000000000001</v>
      </c>
      <c r="M8" s="238">
        <v>2.2836139443565884</v>
      </c>
      <c r="N8" s="235">
        <v>4.2271179320013204</v>
      </c>
      <c r="O8" s="236">
        <v>3.7391625243427651</v>
      </c>
      <c r="P8" s="236">
        <v>4</v>
      </c>
      <c r="Q8" s="237">
        <v>3.569</v>
      </c>
      <c r="R8" s="238">
        <v>3.0610665538402193</v>
      </c>
      <c r="S8" s="5">
        <v>3.5061984506748729</v>
      </c>
      <c r="T8" s="5">
        <v>4.3264587220484207</v>
      </c>
      <c r="U8" s="5" t="s">
        <v>13</v>
      </c>
      <c r="V8" s="5">
        <v>3.43</v>
      </c>
      <c r="W8" s="56" t="s">
        <v>13</v>
      </c>
    </row>
    <row r="9" spans="2:23" x14ac:dyDescent="0.2">
      <c r="B9" s="3"/>
      <c r="C9" s="4" t="s">
        <v>201</v>
      </c>
      <c r="D9" s="235">
        <v>-6.892697255552946</v>
      </c>
      <c r="E9" s="236">
        <v>-7.5542539116712382</v>
      </c>
      <c r="F9" s="236">
        <v>-7.6</v>
      </c>
      <c r="G9" s="237">
        <v>-6.7530000000000001</v>
      </c>
      <c r="H9" s="238">
        <v>-6.8984798285308901</v>
      </c>
      <c r="I9" s="235">
        <v>3.2266212648280685</v>
      </c>
      <c r="J9" s="236">
        <v>4.7669842639754156</v>
      </c>
      <c r="K9" s="236">
        <v>5.3</v>
      </c>
      <c r="L9" s="237">
        <v>6.923</v>
      </c>
      <c r="M9" s="238">
        <v>4.6830247652628776</v>
      </c>
      <c r="N9" s="235">
        <v>4.1239148740603895</v>
      </c>
      <c r="O9" s="236">
        <v>6.6961099784689448</v>
      </c>
      <c r="P9" s="236">
        <v>4</v>
      </c>
      <c r="Q9" s="237">
        <v>3.246</v>
      </c>
      <c r="R9" s="238">
        <v>2.9248973439534476</v>
      </c>
      <c r="S9" s="5">
        <v>3.5351035621637976</v>
      </c>
      <c r="T9" s="5">
        <v>3.0236364370956226</v>
      </c>
      <c r="U9" s="5" t="s">
        <v>13</v>
      </c>
      <c r="V9" s="5">
        <v>3.18</v>
      </c>
      <c r="W9" s="56" t="s">
        <v>13</v>
      </c>
    </row>
    <row r="10" spans="2:23" ht="3.75" customHeight="1" x14ac:dyDescent="0.2">
      <c r="B10" s="3"/>
      <c r="C10" s="4"/>
      <c r="D10" s="235"/>
      <c r="E10" s="236"/>
      <c r="F10" s="236"/>
      <c r="G10" s="237"/>
      <c r="H10" s="238"/>
      <c r="I10" s="235"/>
      <c r="J10" s="236"/>
      <c r="K10" s="236"/>
      <c r="L10" s="237"/>
      <c r="M10" s="238"/>
      <c r="N10" s="235"/>
      <c r="O10" s="236"/>
      <c r="P10" s="236"/>
      <c r="Q10" s="237"/>
      <c r="R10" s="238"/>
      <c r="S10" s="5"/>
      <c r="T10" s="5"/>
      <c r="U10" s="5"/>
      <c r="V10" s="5"/>
      <c r="W10" s="56"/>
    </row>
    <row r="11" spans="2:23" ht="16.5" x14ac:dyDescent="0.2">
      <c r="B11" s="3" t="s">
        <v>202</v>
      </c>
      <c r="C11" s="4"/>
      <c r="D11" s="235">
        <v>10.983606557377044</v>
      </c>
      <c r="E11" s="236">
        <v>10.985964538485327</v>
      </c>
      <c r="F11" s="236">
        <v>11</v>
      </c>
      <c r="G11" s="237">
        <v>10.962</v>
      </c>
      <c r="H11" s="238">
        <v>10.983606562474124</v>
      </c>
      <c r="I11" s="235">
        <v>3.0215131505987074</v>
      </c>
      <c r="J11" s="236">
        <v>2.9702129126655707</v>
      </c>
      <c r="K11" s="236">
        <v>3.1</v>
      </c>
      <c r="L11" s="237">
        <v>3.6440000000000001</v>
      </c>
      <c r="M11" s="238">
        <v>2.9283395126889156</v>
      </c>
      <c r="N11" s="235">
        <v>4.9539854753439982</v>
      </c>
      <c r="O11" s="236">
        <v>5.5802231956637804</v>
      </c>
      <c r="P11" s="236">
        <v>3.6</v>
      </c>
      <c r="Q11" s="237">
        <v>3.9009999999999998</v>
      </c>
      <c r="R11" s="238">
        <v>3.2738130351980921</v>
      </c>
      <c r="S11" s="5">
        <v>2.6514340429317258</v>
      </c>
      <c r="T11" s="5">
        <v>2.8180924125518203</v>
      </c>
      <c r="U11" s="5" t="s">
        <v>13</v>
      </c>
      <c r="V11" s="5">
        <v>2.508</v>
      </c>
      <c r="W11" s="56" t="s">
        <v>13</v>
      </c>
    </row>
    <row r="12" spans="2:23" ht="3.75" customHeight="1" x14ac:dyDescent="0.2">
      <c r="B12" s="3"/>
      <c r="C12" s="4"/>
      <c r="D12" s="235"/>
      <c r="E12" s="236"/>
      <c r="F12" s="236"/>
      <c r="G12" s="237"/>
      <c r="H12" s="238"/>
      <c r="I12" s="235"/>
      <c r="J12" s="236"/>
      <c r="K12" s="236"/>
      <c r="L12" s="237"/>
      <c r="M12" s="238"/>
      <c r="N12" s="235"/>
      <c r="O12" s="236"/>
      <c r="P12" s="236"/>
      <c r="Q12" s="237"/>
      <c r="R12" s="238"/>
      <c r="S12" s="5"/>
      <c r="T12" s="5"/>
      <c r="U12" s="5"/>
      <c r="V12" s="55"/>
      <c r="W12" s="56"/>
    </row>
    <row r="13" spans="2:23" x14ac:dyDescent="0.2">
      <c r="B13" s="3" t="s">
        <v>203</v>
      </c>
      <c r="C13" s="4"/>
      <c r="D13" s="235">
        <v>0.27855061397004022</v>
      </c>
      <c r="E13" s="236">
        <v>0.27854028575819978</v>
      </c>
      <c r="F13" s="236">
        <v>0.3</v>
      </c>
      <c r="G13" s="237" t="s">
        <v>13</v>
      </c>
      <c r="H13" s="238" t="s">
        <v>13</v>
      </c>
      <c r="I13" s="235">
        <v>-0.15581955065738384</v>
      </c>
      <c r="J13" s="236">
        <v>-0.10283914223184754</v>
      </c>
      <c r="K13" s="236">
        <v>0.2</v>
      </c>
      <c r="L13" s="237" t="s">
        <v>13</v>
      </c>
      <c r="M13" s="238" t="s">
        <v>13</v>
      </c>
      <c r="N13" s="235">
        <v>0.21211662339514703</v>
      </c>
      <c r="O13" s="236">
        <v>0.41603349228873654</v>
      </c>
      <c r="P13" s="236">
        <v>0.1</v>
      </c>
      <c r="Q13" s="237" t="s">
        <v>13</v>
      </c>
      <c r="R13" s="238" t="s">
        <v>13</v>
      </c>
      <c r="S13" s="5">
        <v>-3.5766542481326269E-2</v>
      </c>
      <c r="T13" s="5">
        <v>0.2028282484552113</v>
      </c>
      <c r="U13" s="5" t="s">
        <v>13</v>
      </c>
      <c r="V13" s="55" t="s">
        <v>13</v>
      </c>
      <c r="W13" s="56" t="s">
        <v>13</v>
      </c>
    </row>
    <row r="14" spans="2:23" x14ac:dyDescent="0.2">
      <c r="B14" s="3" t="s">
        <v>204</v>
      </c>
      <c r="C14" s="4"/>
      <c r="D14" s="235">
        <v>5.840876689095106</v>
      </c>
      <c r="E14" s="236">
        <v>5.8407987633573457</v>
      </c>
      <c r="F14" s="236">
        <v>5.8</v>
      </c>
      <c r="G14" s="237">
        <v>5.8419999999999996</v>
      </c>
      <c r="H14" s="238">
        <v>5.8400151535121303</v>
      </c>
      <c r="I14" s="235">
        <v>5.3304786183779997</v>
      </c>
      <c r="J14" s="236">
        <v>5.3703423443079039</v>
      </c>
      <c r="K14" s="236">
        <v>5.4</v>
      </c>
      <c r="L14" s="237">
        <v>5.9</v>
      </c>
      <c r="M14" s="238">
        <v>5.9193188176919103</v>
      </c>
      <c r="N14" s="235">
        <v>5.3897795838632003</v>
      </c>
      <c r="O14" s="236">
        <v>5.2576510825392049</v>
      </c>
      <c r="P14" s="236">
        <v>5.2</v>
      </c>
      <c r="Q14" s="237">
        <v>5.9</v>
      </c>
      <c r="R14" s="238">
        <v>5.83699183581653</v>
      </c>
      <c r="S14" s="5">
        <v>5.6218013445082953</v>
      </c>
      <c r="T14" s="5">
        <v>5.121620443361933</v>
      </c>
      <c r="U14" s="5" t="s">
        <v>13</v>
      </c>
      <c r="V14" s="55">
        <v>5.9</v>
      </c>
      <c r="W14" s="56" t="s">
        <v>13</v>
      </c>
    </row>
    <row r="15" spans="2:23" x14ac:dyDescent="0.2">
      <c r="B15" s="3" t="s">
        <v>205</v>
      </c>
      <c r="C15" s="4"/>
      <c r="D15" s="235">
        <v>9.6032202415372865</v>
      </c>
      <c r="E15" s="236">
        <v>9.6625766871165641</v>
      </c>
      <c r="F15" s="236" t="s">
        <v>13</v>
      </c>
      <c r="G15" s="237" t="s">
        <v>13</v>
      </c>
      <c r="H15" s="238" t="s">
        <v>13</v>
      </c>
      <c r="I15" s="235">
        <v>6.7297963778413674</v>
      </c>
      <c r="J15" s="236">
        <v>6.8531468531468631</v>
      </c>
      <c r="K15" s="236" t="s">
        <v>13</v>
      </c>
      <c r="L15" s="237" t="s">
        <v>13</v>
      </c>
      <c r="M15" s="238" t="s">
        <v>13</v>
      </c>
      <c r="N15" s="235">
        <v>5.2523828195953257</v>
      </c>
      <c r="O15" s="236">
        <v>5.8900523560209361</v>
      </c>
      <c r="P15" s="236" t="s">
        <v>13</v>
      </c>
      <c r="Q15" s="237" t="s">
        <v>13</v>
      </c>
      <c r="R15" s="238" t="s">
        <v>13</v>
      </c>
      <c r="S15" s="5">
        <v>4.2477704526906024</v>
      </c>
      <c r="T15" s="5">
        <v>5.1915945611866521</v>
      </c>
      <c r="U15" s="5" t="s">
        <v>13</v>
      </c>
      <c r="V15" s="55" t="s">
        <v>13</v>
      </c>
      <c r="W15" s="56" t="s">
        <v>13</v>
      </c>
    </row>
    <row r="16" spans="2:23" x14ac:dyDescent="0.2">
      <c r="B16" s="3" t="s">
        <v>143</v>
      </c>
      <c r="C16" s="4"/>
      <c r="D16" s="235">
        <v>10.374578502340086</v>
      </c>
      <c r="E16" s="236">
        <v>10.374604951349898</v>
      </c>
      <c r="F16" s="236">
        <v>10.4</v>
      </c>
      <c r="G16" s="237" t="s">
        <v>13</v>
      </c>
      <c r="H16" s="238">
        <v>10.374604936128629</v>
      </c>
      <c r="I16" s="235">
        <v>6.8346010605455803</v>
      </c>
      <c r="J16" s="236">
        <v>6.7928301842239636</v>
      </c>
      <c r="K16" s="236">
        <v>7.8</v>
      </c>
      <c r="L16" s="237" t="s">
        <v>13</v>
      </c>
      <c r="M16" s="238">
        <v>6.9930967124297361</v>
      </c>
      <c r="N16" s="235">
        <v>5.4388891005868061</v>
      </c>
      <c r="O16" s="236">
        <v>5.5564362965649927</v>
      </c>
      <c r="P16" s="236">
        <v>6.4</v>
      </c>
      <c r="Q16" s="237" t="s">
        <v>13</v>
      </c>
      <c r="R16" s="238">
        <v>4.7813469169970313</v>
      </c>
      <c r="S16" s="5">
        <v>4.3290546784634785</v>
      </c>
      <c r="T16" s="5">
        <v>5.5674623858462002</v>
      </c>
      <c r="U16" s="5" t="s">
        <v>13</v>
      </c>
      <c r="V16" s="55" t="s">
        <v>13</v>
      </c>
      <c r="W16" s="56" t="s">
        <v>13</v>
      </c>
    </row>
    <row r="17" spans="1:23" ht="3.75" customHeight="1" x14ac:dyDescent="0.2">
      <c r="B17" s="3"/>
      <c r="C17" s="4"/>
      <c r="D17" s="235"/>
      <c r="E17" s="236"/>
      <c r="F17" s="236"/>
      <c r="G17" s="237"/>
      <c r="H17" s="238"/>
      <c r="I17" s="235"/>
      <c r="J17" s="236"/>
      <c r="K17" s="236"/>
      <c r="L17" s="237"/>
      <c r="M17" s="238"/>
      <c r="N17" s="235"/>
      <c r="O17" s="236"/>
      <c r="P17" s="236"/>
      <c r="Q17" s="237"/>
      <c r="R17" s="238"/>
      <c r="S17" s="197"/>
      <c r="T17" s="5"/>
      <c r="U17" s="5"/>
      <c r="V17" s="55"/>
      <c r="W17" s="56"/>
    </row>
    <row r="18" spans="1:23" x14ac:dyDescent="0.2">
      <c r="B18" s="3" t="s">
        <v>206</v>
      </c>
      <c r="C18" s="4"/>
      <c r="D18" s="235">
        <v>-4.8934746579132682</v>
      </c>
      <c r="E18" s="236">
        <v>-4.893474657913238</v>
      </c>
      <c r="F18" s="236">
        <v>-4.8934720159462213</v>
      </c>
      <c r="G18" s="237">
        <v>-6.4370000000000003</v>
      </c>
      <c r="H18" s="238">
        <v>-4.893474657913238</v>
      </c>
      <c r="I18" s="235">
        <v>-5.7445339466238918</v>
      </c>
      <c r="J18" s="236">
        <v>-5.9318185971826933</v>
      </c>
      <c r="K18" s="236">
        <v>-5.8555206897339618</v>
      </c>
      <c r="L18" s="237">
        <v>-5.9580000000000002</v>
      </c>
      <c r="M18" s="238">
        <v>-5.81</v>
      </c>
      <c r="N18" s="235">
        <v>-4.4501378047192173</v>
      </c>
      <c r="O18" s="236">
        <v>-4.9700000108754701</v>
      </c>
      <c r="P18" s="236">
        <v>-5.3686897794109729</v>
      </c>
      <c r="Q18" s="237">
        <v>-6.1310000000000002</v>
      </c>
      <c r="R18" s="238">
        <v>-5.16</v>
      </c>
      <c r="S18" s="197">
        <v>-4.6212016585873492</v>
      </c>
      <c r="T18" s="5">
        <v>-3.9699999998153501</v>
      </c>
      <c r="U18" s="5" t="s">
        <v>13</v>
      </c>
      <c r="V18" s="55">
        <v>-5.5880000000000001</v>
      </c>
      <c r="W18" s="56" t="s">
        <v>13</v>
      </c>
    </row>
    <row r="19" spans="1:23" x14ac:dyDescent="0.2">
      <c r="B19" s="3" t="s">
        <v>207</v>
      </c>
      <c r="C19" s="4"/>
      <c r="D19" s="235">
        <v>56.044649093769095</v>
      </c>
      <c r="E19" s="236">
        <v>56.044649093769095</v>
      </c>
      <c r="F19" s="236">
        <v>56.044646812058673</v>
      </c>
      <c r="G19" s="237">
        <v>57.854999999999997</v>
      </c>
      <c r="H19" s="238">
        <v>56.044974792732297</v>
      </c>
      <c r="I19" s="235">
        <v>57.57573579892756</v>
      </c>
      <c r="J19" s="236">
        <v>58.62345712963095</v>
      </c>
      <c r="K19" s="236">
        <v>58.478106887438408</v>
      </c>
      <c r="L19" s="237">
        <v>59.293999999999997</v>
      </c>
      <c r="M19" s="238">
        <v>58.41</v>
      </c>
      <c r="N19" s="235">
        <v>58.419412921374317</v>
      </c>
      <c r="O19" s="236">
        <v>59.826082434399538</v>
      </c>
      <c r="P19" s="236">
        <v>59.878778309283973</v>
      </c>
      <c r="Q19" s="237">
        <v>60.256999999999998</v>
      </c>
      <c r="R19" s="238">
        <v>60.37</v>
      </c>
      <c r="S19" s="197">
        <v>60.269868026850524</v>
      </c>
      <c r="T19" s="5">
        <v>63.591907584712345</v>
      </c>
      <c r="U19" s="5" t="s">
        <v>13</v>
      </c>
      <c r="V19" s="55">
        <v>63.48</v>
      </c>
      <c r="W19" s="56" t="s">
        <v>13</v>
      </c>
    </row>
    <row r="20" spans="1:23" ht="3.75" customHeight="1" x14ac:dyDescent="0.2">
      <c r="B20" s="3"/>
      <c r="C20" s="4"/>
      <c r="D20" s="235"/>
      <c r="E20" s="236"/>
      <c r="F20" s="236"/>
      <c r="G20" s="237"/>
      <c r="H20" s="238"/>
      <c r="I20" s="235"/>
      <c r="J20" s="236"/>
      <c r="K20" s="236"/>
      <c r="L20" s="237"/>
      <c r="M20" s="238"/>
      <c r="N20" s="235"/>
      <c r="O20" s="236"/>
      <c r="P20" s="236"/>
      <c r="Q20" s="237"/>
      <c r="R20" s="238"/>
      <c r="S20" s="197"/>
      <c r="T20" s="5"/>
      <c r="U20" s="5"/>
      <c r="V20" s="55"/>
      <c r="W20" s="56"/>
    </row>
    <row r="21" spans="1:23" ht="15" thickBot="1" x14ac:dyDescent="0.25">
      <c r="B21" s="57" t="s">
        <v>208</v>
      </c>
      <c r="C21" s="58"/>
      <c r="D21" s="239">
        <v>-1.6861276572242709</v>
      </c>
      <c r="E21" s="240">
        <v>-1.9913519533724306</v>
      </c>
      <c r="F21" s="240">
        <v>-0.7</v>
      </c>
      <c r="G21" s="241">
        <v>-2.0739999999999998</v>
      </c>
      <c r="H21" s="242">
        <v>-1.56958426036322</v>
      </c>
      <c r="I21" s="239">
        <v>-1.5125193371278469</v>
      </c>
      <c r="J21" s="240">
        <v>-3.1819277072321297</v>
      </c>
      <c r="K21" s="240">
        <v>-2</v>
      </c>
      <c r="L21" s="241">
        <v>-4.3559999999999999</v>
      </c>
      <c r="M21" s="242">
        <v>-3.2915021969853</v>
      </c>
      <c r="N21" s="239">
        <v>-1.6351717308583795</v>
      </c>
      <c r="O21" s="240">
        <v>-3.8728427772387488</v>
      </c>
      <c r="P21" s="240">
        <v>-2.5</v>
      </c>
      <c r="Q21" s="241">
        <v>-3.633</v>
      </c>
      <c r="R21" s="242">
        <v>-2.9615410159985802</v>
      </c>
      <c r="S21" s="201">
        <v>-1.7646550872031517</v>
      </c>
      <c r="T21" s="60">
        <v>-3.186290072150765</v>
      </c>
      <c r="U21" s="60" t="s">
        <v>13</v>
      </c>
      <c r="V21" s="60">
        <v>-3.069</v>
      </c>
      <c r="W21" s="59" t="s">
        <v>13</v>
      </c>
    </row>
    <row r="22" spans="1:23" x14ac:dyDescent="0.2">
      <c r="B22" s="52" t="s">
        <v>211</v>
      </c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50"/>
      <c r="T22" s="50"/>
      <c r="U22" s="50"/>
      <c r="V22" s="50"/>
      <c r="W22" s="50"/>
    </row>
    <row r="23" spans="1:23" x14ac:dyDescent="0.2">
      <c r="B23" s="52" t="s">
        <v>212</v>
      </c>
    </row>
    <row r="24" spans="1:23" x14ac:dyDescent="0.2">
      <c r="A24" s="50"/>
      <c r="B24" s="52" t="s">
        <v>220</v>
      </c>
      <c r="S24" s="50"/>
      <c r="T24" s="50"/>
      <c r="U24" s="50"/>
    </row>
    <row r="25" spans="1:23" x14ac:dyDescent="0.2">
      <c r="B25" s="62" t="s">
        <v>219</v>
      </c>
      <c r="C25" s="50"/>
      <c r="D25" s="62"/>
      <c r="E25" s="62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 spans="1:23" x14ac:dyDescent="0.2">
      <c r="B26" s="50" t="s">
        <v>214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spans="1:23" x14ac:dyDescent="0.2">
      <c r="B27" s="52" t="s">
        <v>215</v>
      </c>
    </row>
    <row r="28" spans="1:23" x14ac:dyDescent="0.2">
      <c r="B28" s="52" t="s">
        <v>216</v>
      </c>
    </row>
    <row r="35" spans="3:23" x14ac:dyDescent="0.2"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</row>
    <row r="36" spans="3:23" x14ac:dyDescent="0.2"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</row>
    <row r="37" spans="3:23" x14ac:dyDescent="0.2">
      <c r="C37" s="61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</row>
    <row r="38" spans="3:23" x14ac:dyDescent="0.2">
      <c r="C38" s="61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</row>
    <row r="39" spans="3:23" x14ac:dyDescent="0.2"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</row>
    <row r="40" spans="3:23" x14ac:dyDescent="0.2">
      <c r="C40" s="61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</row>
    <row r="41" spans="3:23" x14ac:dyDescent="0.2">
      <c r="C41" s="61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</row>
  </sheetData>
  <mergeCells count="5">
    <mergeCell ref="D2:H2"/>
    <mergeCell ref="B2:C3"/>
    <mergeCell ref="I2:M2"/>
    <mergeCell ref="N2:R2"/>
    <mergeCell ref="S2:W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GDP</vt:lpstr>
      <vt:lpstr>Inflation</vt:lpstr>
      <vt:lpstr>Labour Market</vt:lpstr>
      <vt:lpstr>Balance of Payments</vt:lpstr>
      <vt:lpstr>General Government</vt:lpstr>
      <vt:lpstr>Other institutions</vt:lpstr>
      <vt:lpstr>GDP!Print_Area</vt:lpstr>
      <vt:lpstr>Inflation!Print_Area</vt:lpstr>
      <vt:lpstr>'Labour Market'!Print_Area</vt:lpstr>
      <vt:lpstr>'Other institutions'!Print_Area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2024-10-03T11:34:19Z</dcterms:modified>
</cp:coreProperties>
</file>