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O:\SDO\Web NBS\Ekonomický a menový vývoj\2025\Jesen_2025\"/>
    </mc:Choice>
  </mc:AlternateContent>
  <xr:revisionPtr revIDLastSave="0" documentId="8_{045AEB48-93AA-4F12-9858-E599487CB854}" xr6:coauthVersionLast="47" xr6:coauthVersionMax="47" xr10:uidLastSave="{00000000-0000-0000-0000-000000000000}"/>
  <bookViews>
    <workbookView xWindow="-120" yWindow="-120" windowWidth="29040" windowHeight="1752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externalReferences>
    <externalReference r:id="rId8"/>
  </externalReferences>
  <definedNames>
    <definedName name="_xlnm.Print_Area" localSheetId="1">HDP!$A$1:$AA$52</definedName>
    <definedName name="_xlnm.Print_Area" localSheetId="2">Inflácia!$A$1:$AA$38</definedName>
    <definedName name="_xlnm.Print_Area" localSheetId="6">'Porovnanie predikcií'!$A$1:$M$29</definedName>
    <definedName name="_xlnm.Print_Area" localSheetId="0">Súhrn!$B$2:$M$80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5" i="22" l="1"/>
  <c r="L35" i="22"/>
  <c r="K35" i="22"/>
  <c r="M34" i="22"/>
  <c r="L34" i="22"/>
  <c r="K34" i="22"/>
  <c r="N21" i="18" l="1"/>
  <c r="I21" i="18"/>
  <c r="D21" i="18"/>
  <c r="H23" i="21"/>
  <c r="I23" i="21"/>
  <c r="J23" i="21"/>
  <c r="K23" i="21"/>
  <c r="H24" i="21"/>
  <c r="I24" i="21"/>
  <c r="J24" i="21"/>
  <c r="K24" i="21"/>
  <c r="H25" i="21"/>
  <c r="I25" i="21"/>
  <c r="J25" i="21"/>
  <c r="K25" i="21"/>
  <c r="H26" i="21"/>
  <c r="I26" i="21"/>
  <c r="J26" i="21"/>
  <c r="K26" i="21"/>
  <c r="H27" i="21"/>
  <c r="I27" i="21"/>
  <c r="J27" i="21"/>
  <c r="K27" i="21"/>
  <c r="H29" i="21"/>
  <c r="I29" i="21"/>
  <c r="J29" i="21"/>
  <c r="K29" i="21"/>
  <c r="H30" i="21"/>
  <c r="I30" i="21"/>
  <c r="J30" i="21"/>
  <c r="K30" i="21"/>
  <c r="H31" i="21"/>
  <c r="I31" i="21"/>
  <c r="J31" i="21"/>
  <c r="K31" i="21"/>
  <c r="H32" i="21"/>
  <c r="I32" i="21"/>
  <c r="J32" i="21"/>
  <c r="K32" i="21"/>
  <c r="B19" i="21" l="1"/>
  <c r="B2" i="21"/>
  <c r="B27" i="17"/>
  <c r="B2" i="17"/>
  <c r="B55" i="14"/>
  <c r="B30" i="14"/>
  <c r="B2" i="14"/>
  <c r="B2" i="13"/>
  <c r="B28" i="12"/>
  <c r="B15" i="12"/>
  <c r="B2" i="12"/>
  <c r="B2" i="22"/>
  <c r="J20" i="21" l="1"/>
  <c r="J28" i="17"/>
  <c r="J56" i="14"/>
  <c r="J31" i="14"/>
  <c r="J44" i="12"/>
  <c r="J29" i="12"/>
  <c r="J16" i="12"/>
  <c r="J40" i="21" l="1"/>
  <c r="K40" i="21" l="1"/>
  <c r="P56" i="14" l="1"/>
  <c r="P31" i="14"/>
  <c r="T31" i="14"/>
  <c r="P29" i="12"/>
  <c r="P16" i="12"/>
  <c r="K44" i="12"/>
  <c r="K29" i="12"/>
  <c r="K16" i="12"/>
  <c r="L29" i="12" l="1"/>
  <c r="T29" i="12"/>
  <c r="X29" i="12"/>
  <c r="L16" i="12"/>
  <c r="T16" i="12"/>
  <c r="X16" i="12"/>
  <c r="K20" i="21" l="1"/>
  <c r="I20" i="21"/>
  <c r="H20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44" i="12"/>
  <c r="H29" i="12"/>
  <c r="H16" i="12"/>
  <c r="H40" i="21" l="1"/>
  <c r="I40" i="21"/>
</calcChain>
</file>

<file path=xl/sharedStrings.xml><?xml version="1.0" encoding="utf-8"?>
<sst xmlns="http://schemas.openxmlformats.org/spreadsheetml/2006/main" count="669" uniqueCount="207">
  <si>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</si>
  <si>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</si>
  <si>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</si>
  <si>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</si>
  <si>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</si>
  <si>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</si>
  <si>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</si>
  <si>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</si>
  <si>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</si>
  <si>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</si>
  <si>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</si>
  <si>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</si>
  <si>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</si>
  <si>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</si>
  <si>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</si>
  <si>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</si>
  <si>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</si>
  <si>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</si>
  <si>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</si>
  <si>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</si>
  <si>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</si>
  <si>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</si>
  <si>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</si>
  <si>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</si>
  <si>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</si>
  <si>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</si>
  <si>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</si>
  <si>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</si>
  <si>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</si>
  <si>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</si>
  <si>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</si>
  <si>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</si>
  <si>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</si>
  <si>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</si>
  <si>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</si>
  <si>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</si>
  <si>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</si>
  <si>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</si>
  <si>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</si>
  <si>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</si>
  <si>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</si>
  <si>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</si>
  <si>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</si>
  <si>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</si>
  <si>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</si>
  <si>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</si>
  <si>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</si>
  <si>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</si>
  <si>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</si>
  <si>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</si>
  <si>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</si>
  <si>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</si>
  <si>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</si>
  <si>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</si>
  <si>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</si>
  <si>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</si>
  <si>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</si>
  <si>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</si>
  <si>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</si>
  <si>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</si>
  <si>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</si>
  <si>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</si>
  <si>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</si>
  <si>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</si>
  <si>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</si>
  <si>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</si>
  <si>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</si>
  <si>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</si>
  <si>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</si>
  <si>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</si>
  <si>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</si>
  <si>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</si>
  <si>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</si>
  <si>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</si>
  <si>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</si>
  <si>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</si>
  <si>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</si>
  <si>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</si>
  <si>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</si>
  <si>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</si>
  <si>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</si>
  <si>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</si>
  <si>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</si>
  <si>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</si>
  <si>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</si>
  <si>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</si>
  <si>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</si>
  <si>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</si>
  <si>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</si>
  <si>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</si>
  <si>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</si>
  <si>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</si>
  <si>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</si>
  <si>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</si>
  <si>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</si>
  <si>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</si>
  <si>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</si>
  <si>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</si>
  <si>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</si>
  <si>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</si>
  <si>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</si>
  <si>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</si>
  <si>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</si>
  <si>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</si>
  <si>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</si>
  <si>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</si>
  <si>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</si>
  <si>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</si>
  <si>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</si>
  <si>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</si>
  <si>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</si>
  <si>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</si>
  <si>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</si>
  <si>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</si>
  <si>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</si>
  <si>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</si>
  <si>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</si>
  <si>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</si>
  <si>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</si>
  <si>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</si>
  <si>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</si>
  <si>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</si>
  <si>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</si>
  <si>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</si>
  <si>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</si>
  <si>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>1) Deflátor exportu tovarov a služieb / deflátor importu tovarov a služieb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</si>
  <si>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</si>
  <si>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</si>
  <si>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</si>
  <si>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</si>
  <si>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</si>
  <si>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</si>
  <si>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</si>
  <si>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</si>
  <si>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</si>
  <si>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</si>
  <si>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</si>
  <si>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</si>
  <si>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</si>
  <si>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</si>
  <si>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</si>
  <si>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</si>
  <si>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</si>
  <si>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</si>
  <si>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</si>
  <si>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</si>
  <si>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</si>
  <si>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</si>
  <si>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</si>
  <si>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</si>
  <si>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</si>
  <si>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</si>
  <si>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</si>
  <si>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</si>
  <si>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</si>
  <si>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</si>
  <si>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</si>
  <si>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</si>
  <si>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</si>
  <si>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</si>
  <si>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</si>
  <si>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</si>
  <si>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</si>
  <si>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</si>
  <si>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</si>
  <si>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</si>
  <si>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</si>
  <si>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</si>
  <si>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</si>
  <si>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</si>
  <si>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Priemerná mzda, verejný sektor</t>
  </si>
  <si>
    <t>2) Mzdy ESA 2010 deflované infláciou CPI</t>
  </si>
  <si>
    <t>Európska komisia -  European Economic Forecast (jarná predikcia - máj 2025)</t>
  </si>
  <si>
    <t>Medzinárodný menový fond - World Economic Outlook (apríl 2025)</t>
  </si>
  <si>
    <t>Organizácia pre ekonomickú spoluprácu a rozvoj (OECD) - Economic Outlook (jún 2025)</t>
  </si>
  <si>
    <t>Obyvateľstvo v produktívnom veku (15 - 74 r.)</t>
  </si>
  <si>
    <r>
      <t>tis. osôb, VZPS</t>
    </r>
    <r>
      <rPr>
        <vertAlign val="superscript"/>
        <sz val="10"/>
        <color indexed="8"/>
        <rFont val="Arial"/>
        <family val="2"/>
        <charset val="238"/>
      </rPr>
      <t>1)</t>
    </r>
  </si>
  <si>
    <r>
      <t>Odhad NAIRU</t>
    </r>
    <r>
      <rPr>
        <vertAlign val="superscript"/>
        <sz val="10"/>
        <color indexed="8"/>
        <rFont val="Arial"/>
        <family val="2"/>
        <charset val="238"/>
      </rPr>
      <t>2)</t>
    </r>
  </si>
  <si>
    <r>
      <t>Produktivita práce</t>
    </r>
    <r>
      <rPr>
        <vertAlign val="superscript"/>
        <sz val="10"/>
        <color indexed="8"/>
        <rFont val="Arial"/>
        <family val="2"/>
        <charset val="238"/>
      </rPr>
      <t>3)</t>
    </r>
  </si>
  <si>
    <r>
      <t>Neinflačné mzdy (nominálna produktivita)</t>
    </r>
    <r>
      <rPr>
        <vertAlign val="superscript"/>
        <sz val="10"/>
        <color indexed="8"/>
        <rFont val="Arial"/>
        <family val="2"/>
        <charset val="238"/>
      </rPr>
      <t>4)</t>
    </r>
  </si>
  <si>
    <r>
      <t>Nominálne mzdy</t>
    </r>
    <r>
      <rPr>
        <vertAlign val="superscript"/>
        <sz val="10"/>
        <color indexed="8"/>
        <rFont val="Arial"/>
        <family val="2"/>
        <charset val="238"/>
      </rPr>
      <t>5)</t>
    </r>
  </si>
  <si>
    <r>
      <t>Reálne mzdy</t>
    </r>
    <r>
      <rPr>
        <vertAlign val="superscript"/>
        <sz val="10"/>
        <color indexed="8"/>
        <rFont val="Arial"/>
        <family val="2"/>
        <charset val="238"/>
      </rPr>
      <t>6)</t>
    </r>
  </si>
  <si>
    <r>
      <t>Miera úspor</t>
    </r>
    <r>
      <rPr>
        <vertAlign val="superscript"/>
        <sz val="10"/>
        <color indexed="8"/>
        <rFont val="Arial"/>
        <family val="2"/>
        <charset val="238"/>
      </rPr>
      <t>7)</t>
    </r>
  </si>
  <si>
    <r>
      <t>Saldo verejných financií</t>
    </r>
    <r>
      <rPr>
        <vertAlign val="superscript"/>
        <sz val="10"/>
        <color indexed="8"/>
        <rFont val="Arial"/>
        <family val="2"/>
        <charset val="238"/>
      </rPr>
      <t>9)</t>
    </r>
  </si>
  <si>
    <r>
      <t>Fiškálna pozícia</t>
    </r>
    <r>
      <rPr>
        <vertAlign val="superscript"/>
        <sz val="10"/>
        <color indexed="8"/>
        <rFont val="Arial"/>
        <family val="2"/>
        <charset val="238"/>
      </rPr>
      <t>10)</t>
    </r>
  </si>
  <si>
    <r>
      <t>Cena ropy v USD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</si>
  <si>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r>
      <t>Cena ropy v USD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</si>
  <si>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Cena ropy v EUR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</si>
  <si>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Fiškálna pozícia</t>
    </r>
    <r>
      <rPr>
        <vertAlign val="superscript"/>
        <sz val="11"/>
        <color indexed="8"/>
        <rFont val="Arial"/>
        <family val="2"/>
        <charset val="238"/>
      </rPr>
      <t>2)</t>
    </r>
  </si>
  <si>
    <r>
      <t>Miera participácie</t>
    </r>
    <r>
      <rPr>
        <vertAlign val="superscript"/>
        <sz val="11"/>
        <color indexed="8"/>
        <rFont val="Arial"/>
        <family val="2"/>
        <charset val="238"/>
      </rPr>
      <t>4)</t>
    </r>
  </si>
  <si>
    <r>
      <t>Výmenné relácie</t>
    </r>
    <r>
      <rPr>
        <vertAlign val="superscript"/>
        <sz val="10"/>
        <color indexed="8"/>
        <rFont val="Arial"/>
        <family val="2"/>
        <charset val="238"/>
      </rPr>
      <t>1)</t>
    </r>
  </si>
  <si>
    <r>
      <t>Jednotkové náklady práce</t>
    </r>
    <r>
      <rPr>
        <vertAlign val="superscript"/>
        <sz val="10"/>
        <color indexed="8"/>
        <rFont val="Arial"/>
        <family val="2"/>
        <charset val="238"/>
      </rPr>
      <t>2)</t>
    </r>
  </si>
  <si>
    <r>
      <t>Index HICP</t>
    </r>
    <r>
      <rPr>
        <vertAlign val="superscript"/>
        <sz val="10"/>
        <color theme="1"/>
        <rFont val="Arial"/>
        <family val="2"/>
        <charset val="238"/>
      </rPr>
      <t>1</t>
    </r>
    <r>
      <rPr>
        <vertAlign val="superscript"/>
        <sz val="10"/>
        <color indexed="8"/>
        <rFont val="Arial"/>
        <family val="2"/>
        <charset val="238"/>
      </rPr>
      <t>)</t>
    </r>
  </si>
  <si>
    <r>
      <t xml:space="preserve">Saldo verejných financií </t>
    </r>
    <r>
      <rPr>
        <vertAlign val="superscript"/>
        <sz val="10"/>
        <color indexed="8"/>
        <rFont val="Arial"/>
        <family val="2"/>
        <charset val="238"/>
      </rPr>
      <t>1)</t>
    </r>
  </si>
  <si>
    <r>
      <t>Saldo verejných financií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</si>
  <si>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Priemerná mzda, nominálna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</si>
  <si>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Priemerná mzda, reálna</t>
    </r>
    <r>
      <rPr>
        <vertAlign val="superscript"/>
        <sz val="10"/>
        <color theme="1"/>
        <rFont val="Arial"/>
        <family val="2"/>
        <charset val="238"/>
      </rPr>
      <t>2)</t>
    </r>
  </si>
  <si>
    <r>
      <t>Odhad NAIRU</t>
    </r>
    <r>
      <rPr>
        <vertAlign val="superscript"/>
        <sz val="8"/>
        <color indexed="8"/>
        <rFont val="Arial"/>
        <family val="2"/>
        <charset val="238"/>
      </rPr>
      <t>5)</t>
    </r>
  </si>
  <si>
    <r>
      <t>Sektor verejnej správy</t>
    </r>
    <r>
      <rPr>
        <b/>
        <i/>
        <vertAlign val="superscript"/>
        <sz val="10"/>
        <color theme="4"/>
        <rFont val="Arial"/>
        <family val="2"/>
        <charset val="238"/>
      </rPr>
      <t>8)</t>
    </r>
  </si>
  <si>
    <r>
      <t>Elektrina v EUR/MW</t>
    </r>
    <r>
      <rPr>
        <vertAlign val="superscript"/>
        <sz val="10"/>
        <color theme="1"/>
        <rFont val="Arial"/>
        <family val="2"/>
        <charset val="238"/>
      </rPr>
      <t>11)</t>
    </r>
  </si>
  <si>
    <r>
      <t>Plyn v EUR/MW</t>
    </r>
    <r>
      <rPr>
        <vertAlign val="superscript"/>
        <sz val="10"/>
        <color theme="1"/>
        <rFont val="Arial"/>
        <family val="2"/>
        <charset val="238"/>
      </rPr>
      <t>11)</t>
    </r>
  </si>
  <si>
    <t xml:space="preserve">  9) B.9N - čisté pôžičky poskytnuté (+) / prijaté (-)</t>
  </si>
  <si>
    <t>Jesenná strednodobá predikcia (P3Q-2025)</t>
  </si>
  <si>
    <t>Zmena oproti letnej predikcii (P2Q-2025)</t>
  </si>
  <si>
    <r>
      <t>Výmenný kurz EUR/USD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</si>
  <si>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t>Národná banka Slovenska - Jesenná strednodobá predikcia P3Q-2025</t>
  </si>
  <si>
    <t>Inštitút finančnej politiky - Makroekonomická prognóza MFSR (september 2025), deficit a dlh verejnej správy sú z Výročnej správy o pokroku Slovenskej republiky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</si>
</sst>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4"/>
      <color theme="4"/>
      <name val="Arial"/>
      <family val="2"/>
      <charset val="238"/>
    </font>
    <font>
      <b/>
      <i/>
      <sz val="10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sz val="10"/>
      <color theme="4"/>
      <name val="Arial"/>
      <family val="2"/>
      <charset val="238"/>
    </font>
    <font>
      <b/>
      <i/>
      <vertAlign val="superscript"/>
      <sz val="10"/>
      <color theme="4"/>
      <name val="Arial"/>
      <family val="2"/>
      <charset val="238"/>
    </font>
    <font>
      <i/>
      <sz val="10"/>
      <color theme="4"/>
      <name val="Arial"/>
      <family val="2"/>
      <charset val="238"/>
    </font>
    <font>
      <b/>
      <i/>
      <sz val="14"/>
      <color theme="4"/>
      <name val="Arial"/>
      <family val="2"/>
      <charset val="238"/>
    </font>
    <font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0" fillId="0" borderId="0"/>
    <xf numFmtId="0" fontId="3" fillId="0" borderId="0"/>
    <xf numFmtId="0" fontId="39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44">
    <xf numFmtId="0" fontId="0" fillId="0" borderId="0" xfId="0"/>
    <xf numFmtId="165" fontId="41" fillId="26" borderId="18" xfId="0" applyNumberFormat="1" applyFont="1" applyFill="1" applyBorder="1"/>
    <xf numFmtId="165" fontId="41" fillId="26" borderId="30" xfId="0" applyNumberFormat="1" applyFont="1" applyFill="1" applyBorder="1"/>
    <xf numFmtId="165" fontId="41" fillId="26" borderId="14" xfId="0" applyNumberFormat="1" applyFont="1" applyFill="1" applyBorder="1"/>
    <xf numFmtId="165" fontId="41" fillId="26" borderId="34" xfId="0" applyNumberFormat="1" applyFont="1" applyFill="1" applyBorder="1"/>
    <xf numFmtId="165" fontId="41" fillId="26" borderId="35" xfId="0" applyNumberFormat="1" applyFont="1" applyFill="1" applyBorder="1"/>
    <xf numFmtId="165" fontId="41" fillId="26" borderId="0" xfId="0" applyNumberFormat="1" applyFont="1" applyFill="1"/>
    <xf numFmtId="0" fontId="42" fillId="0" borderId="0" xfId="0" applyFont="1"/>
    <xf numFmtId="0" fontId="42" fillId="26" borderId="30" xfId="0" applyFont="1" applyFill="1" applyBorder="1" applyAlignment="1">
      <alignment horizontal="right"/>
    </xf>
    <xf numFmtId="0" fontId="46" fillId="0" borderId="0" xfId="0" applyFont="1"/>
    <xf numFmtId="0" fontId="47" fillId="0" borderId="0" xfId="0" applyFont="1"/>
    <xf numFmtId="0" fontId="47" fillId="0" borderId="15" xfId="0" applyFont="1" applyBorder="1"/>
    <xf numFmtId="0" fontId="47" fillId="0" borderId="30" xfId="0" applyFont="1" applyBorder="1"/>
    <xf numFmtId="0" fontId="47" fillId="0" borderId="30" xfId="0" applyFont="1" applyBorder="1" applyAlignment="1">
      <alignment horizontal="right"/>
    </xf>
    <xf numFmtId="165" fontId="47" fillId="26" borderId="18" xfId="0" applyNumberFormat="1" applyFont="1" applyFill="1" applyBorder="1" applyAlignment="1">
      <alignment horizontal="right"/>
    </xf>
    <xf numFmtId="165" fontId="47" fillId="26" borderId="0" xfId="0" applyNumberFormat="1" applyFont="1" applyFill="1" applyAlignment="1">
      <alignment horizontal="right"/>
    </xf>
    <xf numFmtId="165" fontId="47" fillId="26" borderId="30" xfId="0" applyNumberFormat="1" applyFont="1" applyFill="1" applyBorder="1" applyAlignment="1">
      <alignment horizontal="right"/>
    </xf>
    <xf numFmtId="165" fontId="47" fillId="26" borderId="16" xfId="0" applyNumberFormat="1" applyFont="1" applyFill="1" applyBorder="1" applyAlignment="1">
      <alignment horizontal="right"/>
    </xf>
    <xf numFmtId="165" fontId="47" fillId="0" borderId="0" xfId="0" applyNumberFormat="1" applyFont="1"/>
    <xf numFmtId="165" fontId="47" fillId="0" borderId="18" xfId="0" applyNumberFormat="1" applyFont="1" applyBorder="1" applyAlignment="1">
      <alignment horizontal="right"/>
    </xf>
    <xf numFmtId="165" fontId="47" fillId="0" borderId="0" xfId="0" applyNumberFormat="1" applyFont="1" applyAlignment="1">
      <alignment horizontal="right"/>
    </xf>
    <xf numFmtId="165" fontId="47" fillId="0" borderId="30" xfId="0" applyNumberFormat="1" applyFont="1" applyBorder="1" applyAlignment="1">
      <alignment horizontal="right"/>
    </xf>
    <xf numFmtId="3" fontId="47" fillId="0" borderId="18" xfId="0" applyNumberFormat="1" applyFont="1" applyBorder="1" applyAlignment="1">
      <alignment horizontal="right"/>
    </xf>
    <xf numFmtId="3" fontId="47" fillId="0" borderId="0" xfId="0" applyNumberFormat="1" applyFont="1" applyAlignment="1">
      <alignment horizontal="right"/>
    </xf>
    <xf numFmtId="3" fontId="47" fillId="0" borderId="30" xfId="0" applyNumberFormat="1" applyFont="1" applyBorder="1" applyAlignment="1">
      <alignment horizontal="right"/>
    </xf>
    <xf numFmtId="166" fontId="47" fillId="26" borderId="0" xfId="0" applyNumberFormat="1" applyFont="1" applyFill="1" applyAlignment="1">
      <alignment horizontal="right"/>
    </xf>
    <xf numFmtId="166" fontId="47" fillId="26" borderId="16" xfId="0" applyNumberFormat="1" applyFont="1" applyFill="1" applyBorder="1" applyAlignment="1">
      <alignment horizontal="right"/>
    </xf>
    <xf numFmtId="0" fontId="47" fillId="0" borderId="18" xfId="0" applyFont="1" applyBorder="1" applyAlignment="1">
      <alignment horizontal="right"/>
    </xf>
    <xf numFmtId="0" fontId="47" fillId="0" borderId="0" xfId="0" applyFont="1" applyAlignment="1">
      <alignment horizontal="right"/>
    </xf>
    <xf numFmtId="165" fontId="47" fillId="0" borderId="16" xfId="0" applyNumberFormat="1" applyFont="1" applyBorder="1" applyAlignment="1">
      <alignment horizontal="right"/>
    </xf>
    <xf numFmtId="3" fontId="47" fillId="0" borderId="0" xfId="0" applyNumberFormat="1" applyFont="1"/>
    <xf numFmtId="1" fontId="47" fillId="0" borderId="18" xfId="0" applyNumberFormat="1" applyFont="1" applyBorder="1" applyAlignment="1">
      <alignment horizontal="right"/>
    </xf>
    <xf numFmtId="1" fontId="47" fillId="0" borderId="0" xfId="0" applyNumberFormat="1" applyFont="1" applyAlignment="1">
      <alignment horizontal="right"/>
    </xf>
    <xf numFmtId="1" fontId="47" fillId="0" borderId="30" xfId="0" applyNumberFormat="1" applyFont="1" applyBorder="1" applyAlignment="1">
      <alignment horizontal="right"/>
    </xf>
    <xf numFmtId="0" fontId="3" fillId="0" borderId="0" xfId="0" applyFont="1"/>
    <xf numFmtId="0" fontId="3" fillId="0" borderId="30" xfId="0" applyFont="1" applyBorder="1"/>
    <xf numFmtId="0" fontId="3" fillId="0" borderId="30" xfId="0" applyFont="1" applyBorder="1" applyAlignment="1">
      <alignment horizontal="right"/>
    </xf>
    <xf numFmtId="0" fontId="47" fillId="26" borderId="30" xfId="0" applyFont="1" applyFill="1" applyBorder="1" applyAlignment="1">
      <alignment horizontal="right"/>
    </xf>
    <xf numFmtId="0" fontId="46" fillId="27" borderId="25" xfId="0" applyFont="1" applyFill="1" applyBorder="1"/>
    <xf numFmtId="0" fontId="47" fillId="27" borderId="26" xfId="0" applyFont="1" applyFill="1" applyBorder="1"/>
    <xf numFmtId="0" fontId="47" fillId="27" borderId="27" xfId="0" applyFont="1" applyFill="1" applyBorder="1"/>
    <xf numFmtId="0" fontId="47" fillId="27" borderId="28" xfId="0" applyFont="1" applyFill="1" applyBorder="1" applyAlignment="1">
      <alignment horizontal="right"/>
    </xf>
    <xf numFmtId="0" fontId="47" fillId="27" borderId="26" xfId="0" applyFont="1" applyFill="1" applyBorder="1" applyAlignment="1">
      <alignment horizontal="right"/>
    </xf>
    <xf numFmtId="0" fontId="47" fillId="27" borderId="27" xfId="0" applyFont="1" applyFill="1" applyBorder="1" applyAlignment="1">
      <alignment horizontal="right"/>
    </xf>
    <xf numFmtId="165" fontId="47" fillId="27" borderId="26" xfId="0" applyNumberFormat="1" applyFont="1" applyFill="1" applyBorder="1" applyAlignment="1">
      <alignment horizontal="right"/>
    </xf>
    <xf numFmtId="165" fontId="47" fillId="27" borderId="29" xfId="0" applyNumberFormat="1" applyFont="1" applyFill="1" applyBorder="1" applyAlignment="1">
      <alignment horizontal="right"/>
    </xf>
    <xf numFmtId="165" fontId="47" fillId="0" borderId="32" xfId="0" applyNumberFormat="1" applyFont="1" applyBorder="1" applyAlignment="1">
      <alignment horizontal="right"/>
    </xf>
    <xf numFmtId="165" fontId="47" fillId="0" borderId="38" xfId="0" applyNumberFormat="1" applyFont="1" applyBorder="1" applyAlignment="1">
      <alignment horizontal="right"/>
    </xf>
    <xf numFmtId="2" fontId="47" fillId="0" borderId="18" xfId="0" applyNumberFormat="1" applyFont="1" applyBorder="1" applyAlignment="1">
      <alignment horizontal="right"/>
    </xf>
    <xf numFmtId="2" fontId="47" fillId="0" borderId="0" xfId="0" applyNumberFormat="1" applyFont="1" applyAlignment="1">
      <alignment horizontal="right"/>
    </xf>
    <xf numFmtId="2" fontId="47" fillId="0" borderId="3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47" fillId="0" borderId="33" xfId="0" applyFont="1" applyBorder="1"/>
    <xf numFmtId="0" fontId="47" fillId="0" borderId="34" xfId="0" applyFont="1" applyBorder="1"/>
    <xf numFmtId="0" fontId="47" fillId="0" borderId="35" xfId="0" applyFont="1" applyBorder="1"/>
    <xf numFmtId="0" fontId="47" fillId="0" borderId="35" xfId="0" applyFont="1" applyBorder="1" applyAlignment="1">
      <alignment horizontal="right"/>
    </xf>
    <xf numFmtId="165" fontId="47" fillId="0" borderId="14" xfId="0" applyNumberFormat="1" applyFont="1" applyBorder="1" applyAlignment="1">
      <alignment horizontal="right"/>
    </xf>
    <xf numFmtId="165" fontId="47" fillId="0" borderId="34" xfId="0" applyNumberFormat="1" applyFont="1" applyBorder="1" applyAlignment="1">
      <alignment horizontal="right"/>
    </xf>
    <xf numFmtId="165" fontId="47" fillId="0" borderId="35" xfId="0" applyNumberFormat="1" applyFont="1" applyBorder="1" applyAlignment="1">
      <alignment horizontal="right"/>
    </xf>
    <xf numFmtId="165" fontId="47" fillId="0" borderId="36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50" fillId="0" borderId="0" xfId="0" applyFont="1"/>
    <xf numFmtId="0" fontId="50" fillId="0" borderId="0" xfId="0" applyFont="1" applyAlignment="1">
      <alignment vertical="center"/>
    </xf>
    <xf numFmtId="0" fontId="47" fillId="28" borderId="0" xfId="0" applyFont="1" applyFill="1"/>
    <xf numFmtId="0" fontId="47" fillId="28" borderId="27" xfId="0" applyFont="1" applyFill="1" applyBorder="1"/>
    <xf numFmtId="0" fontId="47" fillId="28" borderId="27" xfId="0" applyFont="1" applyFill="1" applyBorder="1" applyAlignment="1">
      <alignment horizontal="right"/>
    </xf>
    <xf numFmtId="0" fontId="47" fillId="28" borderId="28" xfId="0" applyFont="1" applyFill="1" applyBorder="1" applyAlignment="1">
      <alignment horizontal="center"/>
    </xf>
    <xf numFmtId="0" fontId="47" fillId="28" borderId="26" xfId="0" applyFont="1" applyFill="1" applyBorder="1" applyAlignment="1">
      <alignment horizontal="center"/>
    </xf>
    <xf numFmtId="0" fontId="47" fillId="28" borderId="27" xfId="0" applyFont="1" applyFill="1" applyBorder="1" applyAlignment="1">
      <alignment horizontal="center"/>
    </xf>
    <xf numFmtId="0" fontId="47" fillId="28" borderId="29" xfId="0" applyFont="1" applyFill="1" applyBorder="1" applyAlignment="1">
      <alignment horizontal="center"/>
    </xf>
    <xf numFmtId="165" fontId="47" fillId="28" borderId="28" xfId="0" applyNumberFormat="1" applyFont="1" applyFill="1" applyBorder="1" applyAlignment="1">
      <alignment horizontal="right"/>
    </xf>
    <xf numFmtId="165" fontId="47" fillId="28" borderId="26" xfId="0" applyNumberFormat="1" applyFont="1" applyFill="1" applyBorder="1" applyAlignment="1">
      <alignment horizontal="right"/>
    </xf>
    <xf numFmtId="165" fontId="47" fillId="28" borderId="27" xfId="0" applyNumberFormat="1" applyFont="1" applyFill="1" applyBorder="1" applyAlignment="1">
      <alignment horizontal="right"/>
    </xf>
    <xf numFmtId="165" fontId="47" fillId="28" borderId="29" xfId="0" applyNumberFormat="1" applyFont="1" applyFill="1" applyBorder="1" applyAlignment="1">
      <alignment horizontal="right"/>
    </xf>
    <xf numFmtId="0" fontId="47" fillId="28" borderId="28" xfId="0" applyFont="1" applyFill="1" applyBorder="1" applyAlignment="1">
      <alignment horizontal="right"/>
    </xf>
    <xf numFmtId="0" fontId="47" fillId="28" borderId="26" xfId="0" applyFont="1" applyFill="1" applyBorder="1" applyAlignment="1">
      <alignment horizontal="right"/>
    </xf>
    <xf numFmtId="0" fontId="42" fillId="26" borderId="0" xfId="0" applyFont="1" applyFill="1"/>
    <xf numFmtId="0" fontId="51" fillId="26" borderId="15" xfId="0" applyFont="1" applyFill="1" applyBorder="1" applyAlignment="1">
      <alignment horizontal="left" vertical="center"/>
    </xf>
    <xf numFmtId="0" fontId="51" fillId="26" borderId="0" xfId="0" applyFont="1" applyFill="1" applyAlignment="1">
      <alignment horizontal="left" vertical="center"/>
    </xf>
    <xf numFmtId="0" fontId="42" fillId="26" borderId="30" xfId="0" applyFont="1" applyFill="1" applyBorder="1"/>
    <xf numFmtId="0" fontId="42" fillId="26" borderId="16" xfId="0" applyFont="1" applyFill="1" applyBorder="1"/>
    <xf numFmtId="0" fontId="42" fillId="26" borderId="15" xfId="0" applyFont="1" applyFill="1" applyBorder="1"/>
    <xf numFmtId="0" fontId="42" fillId="26" borderId="33" xfId="0" applyFont="1" applyFill="1" applyBorder="1"/>
    <xf numFmtId="0" fontId="42" fillId="26" borderId="34" xfId="0" applyFont="1" applyFill="1" applyBorder="1"/>
    <xf numFmtId="0" fontId="42" fillId="26" borderId="0" xfId="0" applyFont="1" applyFill="1" applyAlignment="1">
      <alignment horizontal="right"/>
    </xf>
    <xf numFmtId="165" fontId="42" fillId="26" borderId="0" xfId="0" applyNumberFormat="1" applyFont="1" applyFill="1"/>
    <xf numFmtId="0" fontId="45" fillId="26" borderId="0" xfId="0" applyFont="1" applyFill="1"/>
    <xf numFmtId="0" fontId="52" fillId="26" borderId="0" xfId="0" applyFont="1" applyFill="1"/>
    <xf numFmtId="0" fontId="49" fillId="26" borderId="41" xfId="0" applyFont="1" applyFill="1" applyBorder="1" applyAlignment="1">
      <alignment horizontal="center"/>
    </xf>
    <xf numFmtId="0" fontId="47" fillId="26" borderId="22" xfId="0" applyFont="1" applyFill="1" applyBorder="1" applyAlignment="1">
      <alignment horizontal="center"/>
    </xf>
    <xf numFmtId="0" fontId="47" fillId="26" borderId="43" xfId="0" applyFont="1" applyFill="1" applyBorder="1" applyAlignment="1">
      <alignment horizontal="center"/>
    </xf>
    <xf numFmtId="0" fontId="47" fillId="26" borderId="23" xfId="0" applyFont="1" applyFill="1" applyBorder="1" applyAlignment="1">
      <alignment horizontal="center"/>
    </xf>
    <xf numFmtId="0" fontId="47" fillId="26" borderId="39" xfId="0" applyFont="1" applyFill="1" applyBorder="1" applyAlignment="1">
      <alignment horizontal="center"/>
    </xf>
    <xf numFmtId="0" fontId="47" fillId="26" borderId="44" xfId="0" applyFont="1" applyFill="1" applyBorder="1" applyAlignment="1">
      <alignment horizontal="center"/>
    </xf>
    <xf numFmtId="0" fontId="53" fillId="26" borderId="15" xfId="0" applyFont="1" applyFill="1" applyBorder="1" applyAlignment="1">
      <alignment horizontal="left" vertical="center"/>
    </xf>
    <xf numFmtId="0" fontId="53" fillId="26" borderId="0" xfId="0" applyFont="1" applyFill="1" applyAlignment="1">
      <alignment horizontal="left" vertical="center"/>
    </xf>
    <xf numFmtId="0" fontId="53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center"/>
    </xf>
    <xf numFmtId="0" fontId="47" fillId="26" borderId="0" xfId="0" applyFont="1" applyFill="1" applyAlignment="1">
      <alignment horizontal="center"/>
    </xf>
    <xf numFmtId="0" fontId="47" fillId="26" borderId="0" xfId="0" applyFont="1" applyFill="1"/>
    <xf numFmtId="0" fontId="47" fillId="26" borderId="45" xfId="0" applyFont="1" applyFill="1" applyBorder="1"/>
    <xf numFmtId="0" fontId="47" fillId="26" borderId="31" xfId="0" applyFont="1" applyFill="1" applyBorder="1"/>
    <xf numFmtId="0" fontId="47" fillId="26" borderId="30" xfId="0" applyFont="1" applyFill="1" applyBorder="1"/>
    <xf numFmtId="0" fontId="47" fillId="26" borderId="16" xfId="0" applyFont="1" applyFill="1" applyBorder="1"/>
    <xf numFmtId="0" fontId="47" fillId="26" borderId="15" xfId="0" applyFont="1" applyFill="1" applyBorder="1"/>
    <xf numFmtId="3" fontId="47" fillId="26" borderId="30" xfId="0" applyNumberFormat="1" applyFont="1" applyFill="1" applyBorder="1" applyAlignment="1">
      <alignment horizontal="right"/>
    </xf>
    <xf numFmtId="3" fontId="47" fillId="26" borderId="0" xfId="0" applyNumberFormat="1" applyFont="1" applyFill="1" applyAlignment="1">
      <alignment horizontal="right"/>
    </xf>
    <xf numFmtId="3" fontId="47" fillId="26" borderId="0" xfId="0" applyNumberFormat="1" applyFont="1" applyFill="1"/>
    <xf numFmtId="3" fontId="47" fillId="26" borderId="30" xfId="0" applyNumberFormat="1" applyFont="1" applyFill="1" applyBorder="1"/>
    <xf numFmtId="3" fontId="47" fillId="26" borderId="31" xfId="0" applyNumberFormat="1" applyFont="1" applyFill="1" applyBorder="1"/>
    <xf numFmtId="3" fontId="47" fillId="26" borderId="16" xfId="0" applyNumberFormat="1" applyFont="1" applyFill="1" applyBorder="1"/>
    <xf numFmtId="0" fontId="47" fillId="26" borderId="33" xfId="0" applyFont="1" applyFill="1" applyBorder="1"/>
    <xf numFmtId="0" fontId="47" fillId="26" borderId="34" xfId="0" applyFont="1" applyFill="1" applyBorder="1"/>
    <xf numFmtId="0" fontId="47" fillId="26" borderId="35" xfId="0" applyFont="1" applyFill="1" applyBorder="1"/>
    <xf numFmtId="0" fontId="47" fillId="26" borderId="14" xfId="0" applyFont="1" applyFill="1" applyBorder="1" applyAlignment="1">
      <alignment horizontal="right"/>
    </xf>
    <xf numFmtId="3" fontId="47" fillId="26" borderId="35" xfId="0" applyNumberFormat="1" applyFont="1" applyFill="1" applyBorder="1"/>
    <xf numFmtId="3" fontId="47" fillId="26" borderId="34" xfId="0" applyNumberFormat="1" applyFont="1" applyFill="1" applyBorder="1"/>
    <xf numFmtId="3" fontId="47" fillId="26" borderId="46" xfId="0" applyNumberFormat="1" applyFont="1" applyFill="1" applyBorder="1"/>
    <xf numFmtId="3" fontId="47" fillId="26" borderId="36" xfId="0" applyNumberFormat="1" applyFont="1" applyFill="1" applyBorder="1"/>
    <xf numFmtId="165" fontId="47" fillId="26" borderId="30" xfId="0" applyNumberFormat="1" applyFont="1" applyFill="1" applyBorder="1"/>
    <xf numFmtId="165" fontId="47" fillId="26" borderId="0" xfId="0" applyNumberFormat="1" applyFont="1" applyFill="1"/>
    <xf numFmtId="165" fontId="47" fillId="26" borderId="31" xfId="0" applyNumberFormat="1" applyFont="1" applyFill="1" applyBorder="1"/>
    <xf numFmtId="165" fontId="47" fillId="26" borderId="16" xfId="0" applyNumberFormat="1" applyFont="1" applyFill="1" applyBorder="1"/>
    <xf numFmtId="165" fontId="47" fillId="26" borderId="35" xfId="0" applyNumberFormat="1" applyFont="1" applyFill="1" applyBorder="1"/>
    <xf numFmtId="165" fontId="47" fillId="26" borderId="34" xfId="0" applyNumberFormat="1" applyFont="1" applyFill="1" applyBorder="1"/>
    <xf numFmtId="166" fontId="47" fillId="0" borderId="34" xfId="0" applyNumberFormat="1" applyFont="1" applyBorder="1"/>
    <xf numFmtId="165" fontId="47" fillId="26" borderId="46" xfId="0" applyNumberFormat="1" applyFont="1" applyFill="1" applyBorder="1"/>
    <xf numFmtId="165" fontId="47" fillId="26" borderId="36" xfId="0" applyNumberFormat="1" applyFont="1" applyFill="1" applyBorder="1"/>
    <xf numFmtId="0" fontId="47" fillId="26" borderId="45" xfId="0" applyFont="1" applyFill="1" applyBorder="1" applyAlignment="1">
      <alignment horizontal="center"/>
    </xf>
    <xf numFmtId="165" fontId="47" fillId="26" borderId="18" xfId="0" applyNumberFormat="1" applyFont="1" applyFill="1" applyBorder="1"/>
    <xf numFmtId="165" fontId="47" fillId="26" borderId="14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7" fillId="26" borderId="18" xfId="0" applyFont="1" applyFill="1" applyBorder="1" applyAlignment="1">
      <alignment horizontal="center"/>
    </xf>
    <xf numFmtId="0" fontId="47" fillId="26" borderId="16" xfId="0" applyFont="1" applyFill="1" applyBorder="1" applyAlignment="1">
      <alignment horizontal="center"/>
    </xf>
    <xf numFmtId="0" fontId="49" fillId="26" borderId="0" xfId="0" applyFont="1" applyFill="1"/>
    <xf numFmtId="0" fontId="49" fillId="26" borderId="34" xfId="0" applyFont="1" applyFill="1" applyBorder="1"/>
    <xf numFmtId="0" fontId="47" fillId="26" borderId="35" xfId="0" applyFont="1" applyFill="1" applyBorder="1" applyAlignment="1">
      <alignment horizontal="right"/>
    </xf>
    <xf numFmtId="0" fontId="50" fillId="26" borderId="0" xfId="0" applyFont="1" applyFill="1"/>
    <xf numFmtId="0" fontId="54" fillId="26" borderId="0" xfId="0" applyFont="1" applyFill="1"/>
    <xf numFmtId="0" fontId="43" fillId="28" borderId="32" xfId="0" applyFont="1" applyFill="1" applyBorder="1" applyAlignment="1">
      <alignment horizontal="left" vertical="center"/>
    </xf>
    <xf numFmtId="0" fontId="43" fillId="28" borderId="38" xfId="0" applyFont="1" applyFill="1" applyBorder="1" applyAlignment="1">
      <alignment horizontal="left" vertical="center"/>
    </xf>
    <xf numFmtId="164" fontId="42" fillId="26" borderId="0" xfId="0" applyNumberFormat="1" applyFont="1" applyFill="1"/>
    <xf numFmtId="166" fontId="42" fillId="0" borderId="0" xfId="0" applyNumberFormat="1" applyFont="1"/>
    <xf numFmtId="0" fontId="51" fillId="26" borderId="15" xfId="0" applyFont="1" applyFill="1" applyBorder="1"/>
    <xf numFmtId="0" fontId="45" fillId="26" borderId="34" xfId="0" applyFont="1" applyFill="1" applyBorder="1" applyAlignment="1">
      <alignment horizontal="left" vertical="center"/>
    </xf>
    <xf numFmtId="0" fontId="42" fillId="0" borderId="67" xfId="0" applyFont="1" applyBorder="1"/>
    <xf numFmtId="0" fontId="42" fillId="26" borderId="67" xfId="0" applyFont="1" applyFill="1" applyBorder="1"/>
    <xf numFmtId="0" fontId="47" fillId="26" borderId="0" xfId="0" applyFont="1" applyFill="1" applyAlignment="1">
      <alignment horizontal="center" vertical="center"/>
    </xf>
    <xf numFmtId="0" fontId="47" fillId="26" borderId="30" xfId="0" applyFont="1" applyFill="1" applyBorder="1" applyAlignment="1">
      <alignment horizontal="center" vertical="center"/>
    </xf>
    <xf numFmtId="0" fontId="47" fillId="26" borderId="31" xfId="0" applyFont="1" applyFill="1" applyBorder="1" applyAlignment="1">
      <alignment horizontal="center"/>
    </xf>
    <xf numFmtId="0" fontId="47" fillId="26" borderId="0" xfId="0" applyFont="1" applyFill="1" applyAlignment="1">
      <alignment horizontal="left" vertical="center"/>
    </xf>
    <xf numFmtId="0" fontId="53" fillId="26" borderId="30" xfId="0" applyFont="1" applyFill="1" applyBorder="1" applyAlignment="1">
      <alignment horizontal="left" vertical="center"/>
    </xf>
    <xf numFmtId="165" fontId="47" fillId="26" borderId="31" xfId="0" applyNumberFormat="1" applyFont="1" applyFill="1" applyBorder="1" applyAlignment="1">
      <alignment horizontal="right"/>
    </xf>
    <xf numFmtId="165" fontId="47" fillId="0" borderId="30" xfId="0" applyNumberFormat="1" applyFont="1" applyBorder="1"/>
    <xf numFmtId="0" fontId="47" fillId="0" borderId="13" xfId="0" applyFont="1" applyBorder="1" applyAlignment="1">
      <alignment horizontal="center" vertical="center" textRotation="90" wrapText="1"/>
    </xf>
    <xf numFmtId="0" fontId="47" fillId="0" borderId="14" xfId="0" applyFont="1" applyBorder="1" applyAlignment="1">
      <alignment horizontal="center" vertical="center" textRotation="90" wrapText="1"/>
    </xf>
    <xf numFmtId="0" fontId="47" fillId="0" borderId="35" xfId="0" applyFont="1" applyBorder="1" applyAlignment="1">
      <alignment horizontal="center" vertical="center" textRotation="90" wrapText="1"/>
    </xf>
    <xf numFmtId="0" fontId="47" fillId="0" borderId="36" xfId="0" applyFont="1" applyBorder="1" applyAlignment="1">
      <alignment horizontal="center" vertical="center" textRotation="90" wrapText="1"/>
    </xf>
    <xf numFmtId="165" fontId="47" fillId="0" borderId="17" xfId="0" applyNumberFormat="1" applyFont="1" applyBorder="1" applyAlignment="1">
      <alignment horizontal="center"/>
    </xf>
    <xf numFmtId="165" fontId="47" fillId="0" borderId="18" xfId="0" applyNumberFormat="1" applyFont="1" applyBorder="1" applyAlignment="1">
      <alignment horizontal="center"/>
    </xf>
    <xf numFmtId="165" fontId="47" fillId="0" borderId="30" xfId="0" applyNumberFormat="1" applyFont="1" applyBorder="1" applyAlignment="1">
      <alignment horizontal="center"/>
    </xf>
    <xf numFmtId="165" fontId="47" fillId="0" borderId="16" xfId="0" applyNumberFormat="1" applyFont="1" applyBorder="1" applyAlignment="1">
      <alignment horizontal="center"/>
    </xf>
    <xf numFmtId="0" fontId="47" fillId="0" borderId="16" xfId="0" applyFont="1" applyBorder="1"/>
    <xf numFmtId="165" fontId="47" fillId="0" borderId="73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0" fontId="47" fillId="26" borderId="36" xfId="0" applyFont="1" applyFill="1" applyBorder="1"/>
    <xf numFmtId="165" fontId="47" fillId="0" borderId="13" xfId="0" applyNumberFormat="1" applyFont="1" applyBorder="1" applyAlignment="1">
      <alignment horizontal="center"/>
    </xf>
    <xf numFmtId="165" fontId="47" fillId="0" borderId="14" xfId="0" applyNumberFormat="1" applyFont="1" applyBorder="1" applyAlignment="1">
      <alignment horizontal="center"/>
    </xf>
    <xf numFmtId="165" fontId="47" fillId="0" borderId="35" xfId="0" applyNumberFormat="1" applyFont="1" applyBorder="1" applyAlignment="1">
      <alignment horizontal="center"/>
    </xf>
    <xf numFmtId="165" fontId="47" fillId="0" borderId="36" xfId="0" applyNumberFormat="1" applyFont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7" fillId="26" borderId="21" xfId="0" applyFont="1" applyFill="1" applyBorder="1" applyAlignment="1">
      <alignment horizontal="center" vertical="center" wrapText="1"/>
    </xf>
    <xf numFmtId="0" fontId="47" fillId="26" borderId="20" xfId="0" applyFont="1" applyFill="1" applyBorder="1" applyAlignment="1">
      <alignment horizontal="center" vertical="center"/>
    </xf>
    <xf numFmtId="0" fontId="47" fillId="26" borderId="40" xfId="0" applyFont="1" applyFill="1" applyBorder="1" applyAlignment="1">
      <alignment horizontal="center" vertical="center"/>
    </xf>
    <xf numFmtId="0" fontId="49" fillId="26" borderId="30" xfId="0" applyFont="1" applyFill="1" applyBorder="1" applyAlignment="1">
      <alignment horizontal="center" vertical="center"/>
    </xf>
    <xf numFmtId="0" fontId="47" fillId="26" borderId="18" xfId="0" applyFont="1" applyFill="1" applyBorder="1" applyAlignment="1">
      <alignment horizontal="center" vertical="center"/>
    </xf>
    <xf numFmtId="0" fontId="47" fillId="26" borderId="16" xfId="0" applyFont="1" applyFill="1" applyBorder="1" applyAlignment="1">
      <alignment horizontal="center" vertical="center"/>
    </xf>
    <xf numFmtId="3" fontId="47" fillId="26" borderId="18" xfId="0" applyNumberFormat="1" applyFont="1" applyFill="1" applyBorder="1" applyAlignment="1">
      <alignment horizontal="center" vertical="center"/>
    </xf>
    <xf numFmtId="3" fontId="47" fillId="26" borderId="0" xfId="0" applyNumberFormat="1" applyFont="1" applyFill="1" applyAlignment="1">
      <alignment horizontal="center" vertical="center"/>
    </xf>
    <xf numFmtId="3" fontId="47" fillId="26" borderId="16" xfId="0" applyNumberFormat="1" applyFont="1" applyFill="1" applyBorder="1" applyAlignment="1">
      <alignment horizontal="center" vertical="center"/>
    </xf>
    <xf numFmtId="0" fontId="56" fillId="26" borderId="0" xfId="0" applyFont="1" applyFill="1" applyAlignment="1">
      <alignment horizontal="left" vertical="center"/>
    </xf>
    <xf numFmtId="0" fontId="56" fillId="26" borderId="30" xfId="0" applyFont="1" applyFill="1" applyBorder="1" applyAlignment="1">
      <alignment horizontal="left" vertical="center"/>
    </xf>
    <xf numFmtId="3" fontId="47" fillId="26" borderId="18" xfId="0" applyNumberFormat="1" applyFont="1" applyFill="1" applyBorder="1" applyAlignment="1">
      <alignment horizontal="right"/>
    </xf>
    <xf numFmtId="3" fontId="47" fillId="0" borderId="16" xfId="0" applyNumberFormat="1" applyFont="1" applyBorder="1" applyAlignment="1">
      <alignment horizontal="right"/>
    </xf>
    <xf numFmtId="166" fontId="47" fillId="26" borderId="18" xfId="0" applyNumberFormat="1" applyFont="1" applyFill="1" applyBorder="1" applyAlignment="1">
      <alignment horizontal="right"/>
    </xf>
    <xf numFmtId="0" fontId="53" fillId="26" borderId="33" xfId="0" applyFont="1" applyFill="1" applyBorder="1"/>
    <xf numFmtId="3" fontId="47" fillId="26" borderId="14" xfId="0" applyNumberFormat="1" applyFont="1" applyFill="1" applyBorder="1"/>
    <xf numFmtId="3" fontId="47" fillId="0" borderId="36" xfId="0" applyNumberFormat="1" applyFont="1" applyBorder="1"/>
    <xf numFmtId="0" fontId="47" fillId="26" borderId="0" xfId="0" applyFont="1" applyFill="1" applyAlignment="1">
      <alignment horizontal="right"/>
    </xf>
    <xf numFmtId="0" fontId="49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3" fontId="47" fillId="26" borderId="16" xfId="0" applyNumberFormat="1" applyFont="1" applyFill="1" applyBorder="1" applyAlignment="1">
      <alignment horizontal="right"/>
    </xf>
    <xf numFmtId="3" fontId="47" fillId="26" borderId="30" xfId="0" applyNumberFormat="1" applyFont="1" applyFill="1" applyBorder="1" applyAlignment="1">
      <alignment horizontal="center" vertical="center"/>
    </xf>
    <xf numFmtId="3" fontId="47" fillId="26" borderId="0" xfId="0" applyNumberFormat="1" applyFont="1" applyFill="1" applyAlignment="1">
      <alignment horizontal="center"/>
    </xf>
    <xf numFmtId="3" fontId="47" fillId="26" borderId="30" xfId="0" applyNumberFormat="1" applyFont="1" applyFill="1" applyBorder="1" applyAlignment="1">
      <alignment horizontal="center"/>
    </xf>
    <xf numFmtId="3" fontId="47" fillId="26" borderId="16" xfId="0" applyNumberFormat="1" applyFont="1" applyFill="1" applyBorder="1" applyAlignment="1">
      <alignment horizontal="center"/>
    </xf>
    <xf numFmtId="3" fontId="47" fillId="26" borderId="18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166" fontId="47" fillId="26" borderId="30" xfId="0" applyNumberFormat="1" applyFont="1" applyFill="1" applyBorder="1" applyAlignment="1">
      <alignment horizontal="right"/>
    </xf>
    <xf numFmtId="166" fontId="47" fillId="26" borderId="31" xfId="0" applyNumberFormat="1" applyFont="1" applyFill="1" applyBorder="1"/>
    <xf numFmtId="166" fontId="47" fillId="26" borderId="0" xfId="0" applyNumberFormat="1" applyFont="1" applyFill="1"/>
    <xf numFmtId="166" fontId="47" fillId="26" borderId="30" xfId="0" applyNumberFormat="1" applyFont="1" applyFill="1" applyBorder="1"/>
    <xf numFmtId="166" fontId="47" fillId="26" borderId="16" xfId="0" applyNumberFormat="1" applyFont="1" applyFill="1" applyBorder="1"/>
    <xf numFmtId="166" fontId="47" fillId="26" borderId="18" xfId="0" applyNumberFormat="1" applyFont="1" applyFill="1" applyBorder="1"/>
    <xf numFmtId="0" fontId="47" fillId="26" borderId="18" xfId="0" applyFont="1" applyFill="1" applyBorder="1"/>
    <xf numFmtId="3" fontId="47" fillId="0" borderId="62" xfId="0" applyNumberFormat="1" applyFont="1" applyBorder="1"/>
    <xf numFmtId="3" fontId="47" fillId="0" borderId="30" xfId="0" applyNumberFormat="1" applyFont="1" applyBorder="1"/>
    <xf numFmtId="3" fontId="47" fillId="0" borderId="31" xfId="0" applyNumberFormat="1" applyFont="1" applyBorder="1"/>
    <xf numFmtId="3" fontId="47" fillId="0" borderId="16" xfId="0" applyNumberFormat="1" applyFont="1" applyBorder="1"/>
    <xf numFmtId="0" fontId="47" fillId="0" borderId="63" xfId="0" applyFont="1" applyBorder="1"/>
    <xf numFmtId="3" fontId="47" fillId="0" borderId="64" xfId="0" applyNumberFormat="1" applyFont="1" applyBorder="1"/>
    <xf numFmtId="3" fontId="47" fillId="0" borderId="65" xfId="0" applyNumberFormat="1" applyFont="1" applyBorder="1"/>
    <xf numFmtId="3" fontId="47" fillId="0" borderId="66" xfId="0" applyNumberFormat="1" applyFont="1" applyBorder="1"/>
    <xf numFmtId="3" fontId="49" fillId="0" borderId="64" xfId="0" applyNumberFormat="1" applyFont="1" applyBorder="1"/>
    <xf numFmtId="3" fontId="49" fillId="0" borderId="68" xfId="0" applyNumberFormat="1" applyFont="1" applyBorder="1"/>
    <xf numFmtId="3" fontId="49" fillId="0" borderId="69" xfId="0" applyNumberFormat="1" applyFont="1" applyBorder="1"/>
    <xf numFmtId="3" fontId="47" fillId="0" borderId="70" xfId="0" applyNumberFormat="1" applyFont="1" applyBorder="1"/>
    <xf numFmtId="3" fontId="47" fillId="0" borderId="71" xfId="0" applyNumberFormat="1" applyFont="1" applyBorder="1"/>
    <xf numFmtId="3" fontId="47" fillId="0" borderId="72" xfId="0" applyNumberFormat="1" applyFont="1" applyBorder="1"/>
    <xf numFmtId="0" fontId="47" fillId="26" borderId="47" xfId="0" applyFont="1" applyFill="1" applyBorder="1"/>
    <xf numFmtId="0" fontId="47" fillId="26" borderId="48" xfId="0" applyFont="1" applyFill="1" applyBorder="1"/>
    <xf numFmtId="17" fontId="47" fillId="26" borderId="49" xfId="0" applyNumberFormat="1" applyFont="1" applyFill="1" applyBorder="1"/>
    <xf numFmtId="17" fontId="47" fillId="26" borderId="50" xfId="0" applyNumberFormat="1" applyFont="1" applyFill="1" applyBorder="1"/>
    <xf numFmtId="0" fontId="47" fillId="26" borderId="33" xfId="0" applyFont="1" applyFill="1" applyBorder="1" applyAlignment="1">
      <alignment horizontal="left" vertical="center"/>
    </xf>
    <xf numFmtId="0" fontId="47" fillId="26" borderId="42" xfId="0" applyFont="1" applyFill="1" applyBorder="1" applyAlignment="1">
      <alignment horizontal="center"/>
    </xf>
    <xf numFmtId="0" fontId="50" fillId="26" borderId="0" xfId="0" applyFont="1" applyFill="1" applyAlignment="1">
      <alignment horizontal="right"/>
    </xf>
    <xf numFmtId="0" fontId="57" fillId="26" borderId="0" xfId="0" applyFont="1" applyFill="1"/>
    <xf numFmtId="0" fontId="50" fillId="26" borderId="15" xfId="0" applyFont="1" applyFill="1" applyBorder="1"/>
    <xf numFmtId="0" fontId="50" fillId="26" borderId="33" xfId="0" applyFont="1" applyFill="1" applyBorder="1"/>
    <xf numFmtId="0" fontId="50" fillId="26" borderId="34" xfId="0" applyFont="1" applyFill="1" applyBorder="1"/>
    <xf numFmtId="0" fontId="50" fillId="26" borderId="35" xfId="0" applyFont="1" applyFill="1" applyBorder="1"/>
    <xf numFmtId="0" fontId="50" fillId="26" borderId="35" xfId="0" applyFont="1" applyFill="1" applyBorder="1" applyAlignment="1">
      <alignment horizontal="right"/>
    </xf>
    <xf numFmtId="0" fontId="61" fillId="0" borderId="48" xfId="0" applyFont="1" applyBorder="1" applyAlignment="1">
      <alignment horizontal="center" vertical="center"/>
    </xf>
    <xf numFmtId="0" fontId="61" fillId="0" borderId="21" xfId="0" applyFont="1" applyBorder="1" applyAlignment="1">
      <alignment horizontal="center"/>
    </xf>
    <xf numFmtId="0" fontId="61" fillId="0" borderId="22" xfId="0" applyFont="1" applyBorder="1" applyAlignment="1">
      <alignment horizontal="center"/>
    </xf>
    <xf numFmtId="0" fontId="61" fillId="0" borderId="23" xfId="0" applyFont="1" applyBorder="1" applyAlignment="1">
      <alignment horizontal="center"/>
    </xf>
    <xf numFmtId="0" fontId="61" fillId="0" borderId="24" xfId="0" applyFont="1" applyBorder="1" applyAlignment="1">
      <alignment horizontal="center"/>
    </xf>
    <xf numFmtId="0" fontId="60" fillId="28" borderId="25" xfId="0" applyFont="1" applyFill="1" applyBorder="1"/>
    <xf numFmtId="0" fontId="62" fillId="28" borderId="26" xfId="0" applyFont="1" applyFill="1" applyBorder="1"/>
    <xf numFmtId="0" fontId="62" fillId="28" borderId="27" xfId="0" applyFont="1" applyFill="1" applyBorder="1"/>
    <xf numFmtId="0" fontId="64" fillId="28" borderId="27" xfId="0" applyFont="1" applyFill="1" applyBorder="1"/>
    <xf numFmtId="0" fontId="59" fillId="28" borderId="37" xfId="0" applyFont="1" applyFill="1" applyBorder="1" applyAlignment="1">
      <alignment horizontal="left" vertical="center"/>
    </xf>
    <xf numFmtId="0" fontId="59" fillId="28" borderId="32" xfId="0" applyFont="1" applyFill="1" applyBorder="1" applyAlignment="1">
      <alignment horizontal="left" vertical="center"/>
    </xf>
    <xf numFmtId="0" fontId="65" fillId="26" borderId="0" xfId="0" applyFont="1" applyFill="1"/>
    <xf numFmtId="0" fontId="66" fillId="26" borderId="0" xfId="0" applyFont="1" applyFill="1"/>
    <xf numFmtId="0" fontId="43" fillId="28" borderId="32" xfId="0" applyFont="1" applyFill="1" applyBorder="1" applyAlignment="1">
      <alignment vertical="center"/>
    </xf>
    <xf numFmtId="0" fontId="43" fillId="28" borderId="38" xfId="0" applyFont="1" applyFill="1" applyBorder="1" applyAlignment="1">
      <alignment vertical="center"/>
    </xf>
    <xf numFmtId="0" fontId="47" fillId="26" borderId="40" xfId="0" applyFont="1" applyFill="1" applyBorder="1" applyAlignment="1">
      <alignment horizontal="center"/>
    </xf>
    <xf numFmtId="165" fontId="47" fillId="0" borderId="18" xfId="0" applyNumberFormat="1" applyFont="1" applyBorder="1"/>
    <xf numFmtId="165" fontId="47" fillId="0" borderId="31" xfId="0" applyNumberFormat="1" applyFont="1" applyBorder="1"/>
    <xf numFmtId="165" fontId="47" fillId="0" borderId="16" xfId="0" applyNumberFormat="1" applyFont="1" applyBorder="1"/>
    <xf numFmtId="165" fontId="47" fillId="0" borderId="62" xfId="0" applyNumberFormat="1" applyFont="1" applyBorder="1"/>
    <xf numFmtId="165" fontId="47" fillId="0" borderId="65" xfId="0" applyNumberFormat="1" applyFont="1" applyBorder="1"/>
    <xf numFmtId="165" fontId="47" fillId="0" borderId="66" xfId="0" applyNumberFormat="1" applyFont="1" applyBorder="1"/>
    <xf numFmtId="165" fontId="49" fillId="0" borderId="64" xfId="0" applyNumberFormat="1" applyFont="1" applyBorder="1"/>
    <xf numFmtId="165" fontId="49" fillId="0" borderId="68" xfId="0" applyNumberFormat="1" applyFont="1" applyBorder="1"/>
    <xf numFmtId="165" fontId="49" fillId="0" borderId="69" xfId="0" applyNumberFormat="1" applyFont="1" applyBorder="1"/>
    <xf numFmtId="165" fontId="47" fillId="0" borderId="70" xfId="0" applyNumberFormat="1" applyFont="1" applyBorder="1"/>
    <xf numFmtId="165" fontId="47" fillId="0" borderId="71" xfId="0" applyNumberFormat="1" applyFont="1" applyBorder="1"/>
    <xf numFmtId="165" fontId="47" fillId="0" borderId="72" xfId="0" applyNumberFormat="1" applyFont="1" applyBorder="1"/>
    <xf numFmtId="166" fontId="47" fillId="28" borderId="31" xfId="0" applyNumberFormat="1" applyFont="1" applyFill="1" applyBorder="1"/>
    <xf numFmtId="166" fontId="47" fillId="28" borderId="0" xfId="0" applyNumberFormat="1" applyFont="1" applyFill="1"/>
    <xf numFmtId="166" fontId="47" fillId="28" borderId="30" xfId="0" applyNumberFormat="1" applyFont="1" applyFill="1" applyBorder="1"/>
    <xf numFmtId="166" fontId="47" fillId="28" borderId="16" xfId="0" applyNumberFormat="1" applyFont="1" applyFill="1" applyBorder="1"/>
    <xf numFmtId="1" fontId="47" fillId="28" borderId="31" xfId="0" applyNumberFormat="1" applyFont="1" applyFill="1" applyBorder="1"/>
    <xf numFmtId="1" fontId="47" fillId="28" borderId="0" xfId="0" applyNumberFormat="1" applyFont="1" applyFill="1"/>
    <xf numFmtId="1" fontId="47" fillId="28" borderId="30" xfId="0" applyNumberFormat="1" applyFont="1" applyFill="1" applyBorder="1"/>
    <xf numFmtId="1" fontId="47" fillId="28" borderId="16" xfId="0" applyNumberFormat="1" applyFont="1" applyFill="1" applyBorder="1"/>
    <xf numFmtId="165" fontId="47" fillId="28" borderId="31" xfId="0" applyNumberFormat="1" applyFont="1" applyFill="1" applyBorder="1"/>
    <xf numFmtId="165" fontId="47" fillId="28" borderId="0" xfId="0" applyNumberFormat="1" applyFont="1" applyFill="1"/>
    <xf numFmtId="165" fontId="47" fillId="28" borderId="30" xfId="0" applyNumberFormat="1" applyFont="1" applyFill="1" applyBorder="1"/>
    <xf numFmtId="165" fontId="47" fillId="28" borderId="16" xfId="0" applyNumberFormat="1" applyFont="1" applyFill="1" applyBorder="1"/>
    <xf numFmtId="0" fontId="67" fillId="26" borderId="0" xfId="0" applyFont="1" applyFill="1"/>
    <xf numFmtId="3" fontId="47" fillId="28" borderId="30" xfId="0" applyNumberFormat="1" applyFont="1" applyFill="1" applyBorder="1"/>
    <xf numFmtId="3" fontId="47" fillId="28" borderId="0" xfId="0" applyNumberFormat="1" applyFont="1" applyFill="1"/>
    <xf numFmtId="3" fontId="47" fillId="28" borderId="16" xfId="0" applyNumberFormat="1" applyFont="1" applyFill="1" applyBorder="1"/>
    <xf numFmtId="3" fontId="47" fillId="28" borderId="34" xfId="0" applyNumberFormat="1" applyFont="1" applyFill="1" applyBorder="1"/>
    <xf numFmtId="3" fontId="47" fillId="28" borderId="35" xfId="0" applyNumberFormat="1" applyFont="1" applyFill="1" applyBorder="1"/>
    <xf numFmtId="3" fontId="47" fillId="28" borderId="36" xfId="0" applyNumberFormat="1" applyFont="1" applyFill="1" applyBorder="1"/>
    <xf numFmtId="0" fontId="47" fillId="28" borderId="30" xfId="0" applyFont="1" applyFill="1" applyBorder="1"/>
    <xf numFmtId="0" fontId="47" fillId="28" borderId="16" xfId="0" applyFont="1" applyFill="1" applyBorder="1"/>
    <xf numFmtId="0" fontId="47" fillId="28" borderId="34" xfId="0" applyFont="1" applyFill="1" applyBorder="1"/>
    <xf numFmtId="0" fontId="47" fillId="28" borderId="35" xfId="0" applyFont="1" applyFill="1" applyBorder="1"/>
    <xf numFmtId="0" fontId="47" fillId="28" borderId="36" xfId="0" applyFont="1" applyFill="1" applyBorder="1"/>
    <xf numFmtId="0" fontId="59" fillId="28" borderId="38" xfId="0" applyFont="1" applyFill="1" applyBorder="1" applyAlignment="1">
      <alignment horizontal="left" vertical="center"/>
    </xf>
    <xf numFmtId="166" fontId="47" fillId="0" borderId="18" xfId="0" applyNumberFormat="1" applyFont="1" applyBorder="1" applyAlignment="1">
      <alignment horizontal="right"/>
    </xf>
    <xf numFmtId="166" fontId="47" fillId="0" borderId="0" xfId="0" applyNumberFormat="1" applyFont="1" applyAlignment="1">
      <alignment horizontal="right"/>
    </xf>
    <xf numFmtId="166" fontId="47" fillId="0" borderId="16" xfId="0" applyNumberFormat="1" applyFont="1" applyBorder="1" applyAlignment="1">
      <alignment horizontal="right"/>
    </xf>
    <xf numFmtId="3" fontId="50" fillId="26" borderId="0" xfId="0" applyNumberFormat="1" applyFont="1" applyFill="1"/>
    <xf numFmtId="0" fontId="66" fillId="0" borderId="0" xfId="0" applyFont="1"/>
    <xf numFmtId="0" fontId="67" fillId="0" borderId="0" xfId="0" applyFont="1"/>
    <xf numFmtId="0" fontId="65" fillId="0" borderId="0" xfId="0" applyFont="1"/>
    <xf numFmtId="0" fontId="46" fillId="0" borderId="15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9" fillId="28" borderId="53" xfId="0" applyFont="1" applyFill="1" applyBorder="1" applyAlignment="1">
      <alignment horizontal="left" vertical="center"/>
    </xf>
    <xf numFmtId="0" fontId="59" fillId="28" borderId="54" xfId="0" applyFont="1" applyFill="1" applyBorder="1" applyAlignment="1">
      <alignment horizontal="left" vertical="center"/>
    </xf>
    <xf numFmtId="0" fontId="59" fillId="28" borderId="55" xfId="0" applyFont="1" applyFill="1" applyBorder="1" applyAlignment="1">
      <alignment horizontal="left" vertical="center"/>
    </xf>
    <xf numFmtId="0" fontId="61" fillId="0" borderId="56" xfId="0" applyFont="1" applyBorder="1" applyAlignment="1">
      <alignment horizontal="center" vertical="center" wrapText="1"/>
    </xf>
    <xf numFmtId="0" fontId="61" fillId="0" borderId="49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61" fillId="0" borderId="57" xfId="0" applyFont="1" applyBorder="1" applyAlignment="1">
      <alignment horizontal="center" vertical="center" wrapText="1"/>
    </xf>
    <xf numFmtId="0" fontId="47" fillId="26" borderId="45" xfId="0" applyFont="1" applyFill="1" applyBorder="1" applyAlignment="1">
      <alignment horizontal="center" vertical="center"/>
    </xf>
    <xf numFmtId="0" fontId="47" fillId="26" borderId="22" xfId="0" applyFont="1" applyFill="1" applyBorder="1" applyAlignment="1">
      <alignment horizontal="center" vertical="center"/>
    </xf>
    <xf numFmtId="0" fontId="47" fillId="26" borderId="38" xfId="0" applyFont="1" applyFill="1" applyBorder="1" applyAlignment="1">
      <alignment horizontal="center" vertical="center"/>
    </xf>
    <xf numFmtId="0" fontId="47" fillId="26" borderId="44" xfId="0" applyFont="1" applyFill="1" applyBorder="1" applyAlignment="1">
      <alignment horizontal="center" vertical="center"/>
    </xf>
    <xf numFmtId="0" fontId="47" fillId="26" borderId="0" xfId="0" applyFont="1" applyFill="1" applyAlignment="1">
      <alignment horizontal="center" vertical="center"/>
    </xf>
    <xf numFmtId="0" fontId="47" fillId="26" borderId="23" xfId="0" applyFont="1" applyFill="1" applyBorder="1" applyAlignment="1">
      <alignment horizontal="center" vertical="center"/>
    </xf>
    <xf numFmtId="0" fontId="47" fillId="26" borderId="60" xfId="0" applyFont="1" applyFill="1" applyBorder="1" applyAlignment="1">
      <alignment horizontal="center" vertical="center"/>
    </xf>
    <xf numFmtId="0" fontId="49" fillId="26" borderId="4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7" fillId="26" borderId="58" xfId="0" applyFont="1" applyFill="1" applyBorder="1" applyAlignment="1">
      <alignment horizontal="center"/>
    </xf>
    <xf numFmtId="0" fontId="47" fillId="26" borderId="20" xfId="0" applyFont="1" applyFill="1" applyBorder="1" applyAlignment="1">
      <alignment horizontal="center"/>
    </xf>
    <xf numFmtId="0" fontId="47" fillId="26" borderId="40" xfId="0" applyFont="1" applyFill="1" applyBorder="1" applyAlignment="1">
      <alignment horizontal="center"/>
    </xf>
    <xf numFmtId="0" fontId="47" fillId="26" borderId="39" xfId="0" applyFont="1" applyFill="1" applyBorder="1" applyAlignment="1">
      <alignment horizontal="center"/>
    </xf>
    <xf numFmtId="0" fontId="49" fillId="0" borderId="37" xfId="0" applyFont="1" applyBorder="1" applyAlignment="1">
      <alignment horizontal="left" vertical="center" wrapText="1"/>
    </xf>
    <xf numFmtId="0" fontId="49" fillId="0" borderId="38" xfId="0" applyFont="1" applyBorder="1" applyAlignment="1">
      <alignment horizontal="left" vertical="center" wrapText="1"/>
    </xf>
    <xf numFmtId="0" fontId="49" fillId="0" borderId="33" xfId="0" applyFont="1" applyBorder="1" applyAlignment="1">
      <alignment horizontal="left" vertical="center" wrapText="1"/>
    </xf>
    <xf numFmtId="0" fontId="49" fillId="0" borderId="36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CB\BMPE\BMPE_2025_June\text\Podklady_predikcia\Web_tab_P2Q_2025_SK.xlsx" TargetMode="External"/><Relationship Id="rId1" Type="http://schemas.openxmlformats.org/officeDocument/2006/relationships/externalLinkPath" Target="/ECB/BMPE/BMPE_2025_June/text/Podklady_predikcia/Web_tab_P2Q_2025_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úhrn"/>
      <sheetName val="HDP"/>
      <sheetName val="Inflácia"/>
      <sheetName val="Trh práce"/>
      <sheetName val="Obchodná a platobná bilancia"/>
      <sheetName val="Sektor_verejnej_správy"/>
      <sheetName val="Porovnanie predikcií"/>
    </sheetNames>
    <sheetDataSet>
      <sheetData sheetId="0">
        <row r="34">
          <cell r="H34">
            <v>-1.0278755381267217</v>
          </cell>
          <cell r="I34">
            <v>1.9589358166774957</v>
          </cell>
          <cell r="J34">
            <v>1.1075267173985281</v>
          </cell>
        </row>
        <row r="35">
          <cell r="H35">
            <v>4.6616576655347837</v>
          </cell>
          <cell r="I35">
            <v>5.1425292375936769</v>
          </cell>
          <cell r="J35">
            <v>5.2490452541012935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NBS_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55E"/>
      </a:accent1>
      <a:accent2>
        <a:srgbClr val="CCE1EE"/>
      </a:accent2>
      <a:accent3>
        <a:srgbClr val="A5835A"/>
      </a:accent3>
      <a:accent4>
        <a:srgbClr val="74253E"/>
      </a:accent4>
      <a:accent5>
        <a:srgbClr val="00594F"/>
      </a:accent5>
      <a:accent6>
        <a:srgbClr val="D15F27"/>
      </a:accent6>
      <a:hlink>
        <a:srgbClr val="0067AC"/>
      </a:hlink>
      <a:folHlink>
        <a:srgbClr val="0067AC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X83"/>
  <sheetViews>
    <sheetView showGridLines="0" tabSelected="1" zoomScale="80" zoomScaleNormal="80" workbookViewId="0">
      <pane xSplit="6" ySplit="4" topLeftCell="G11" activePane="bottomRight" state="frozen"/>
      <selection pane="topRight" activeCell="G1" sqref="G1"/>
      <selection pane="bottomLeft" activeCell="A6" sqref="A6"/>
      <selection pane="bottomRight" activeCell="AB37" sqref="AB37"/>
    </sheetView>
  </sheetViews>
  <sheetFormatPr defaultColWidth="9.140625" defaultRowHeight="12.75" outlineLevelRow="1"/>
  <cols>
    <col min="1" max="4" width="3.140625" style="10" customWidth="1"/>
    <col min="5" max="5" width="33.140625" style="10" customWidth="1"/>
    <col min="6" max="6" width="29.140625" style="10" customWidth="1"/>
    <col min="7" max="7" width="12.85546875" style="10" customWidth="1"/>
    <col min="8" max="8" width="10.28515625" style="10" customWidth="1"/>
    <col min="9" max="12" width="10.42578125" style="10" customWidth="1"/>
    <col min="13" max="13" width="10.5703125" style="10" customWidth="1"/>
    <col min="14" max="14" width="5.140625" style="10" customWidth="1"/>
    <col min="15" max="16384" width="9.140625" style="10"/>
  </cols>
  <sheetData>
    <row r="1" spans="2:17" ht="22.5" customHeight="1" thickBot="1">
      <c r="B1" s="9"/>
    </row>
    <row r="2" spans="2:17" ht="30" customHeight="1" thickBot="1">
      <c r="B2" s="307" t="str">
        <f>""&amp;H3&amp;""</f>
        <v>Jesenná strednodobá predikcia (P3Q-2025)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9"/>
    </row>
    <row r="3" spans="2:17" ht="30" customHeight="1">
      <c r="B3" s="299" t="s">
        <v>27</v>
      </c>
      <c r="C3" s="300"/>
      <c r="D3" s="300"/>
      <c r="E3" s="301"/>
      <c r="F3" s="305" t="s">
        <v>61</v>
      </c>
      <c r="G3" s="239" t="s">
        <v>32</v>
      </c>
      <c r="H3" s="310" t="s">
        <v>202</v>
      </c>
      <c r="I3" s="311"/>
      <c r="J3" s="313"/>
      <c r="K3" s="310" t="s">
        <v>203</v>
      </c>
      <c r="L3" s="311"/>
      <c r="M3" s="312"/>
    </row>
    <row r="4" spans="2:17">
      <c r="B4" s="302"/>
      <c r="C4" s="303"/>
      <c r="D4" s="303"/>
      <c r="E4" s="304"/>
      <c r="F4" s="306"/>
      <c r="G4" s="240">
        <v>2024</v>
      </c>
      <c r="H4" s="241">
        <v>2025</v>
      </c>
      <c r="I4" s="241">
        <v>2026</v>
      </c>
      <c r="J4" s="242">
        <v>2027</v>
      </c>
      <c r="K4" s="240">
        <v>2025</v>
      </c>
      <c r="L4" s="240">
        <v>2026</v>
      </c>
      <c r="M4" s="243">
        <v>2027</v>
      </c>
    </row>
    <row r="5" spans="2:17" ht="13.5" thickBot="1">
      <c r="B5" s="244" t="s">
        <v>11</v>
      </c>
      <c r="C5" s="245"/>
      <c r="D5" s="245"/>
      <c r="E5" s="246"/>
      <c r="F5" s="65"/>
      <c r="G5" s="66"/>
      <c r="H5" s="67"/>
      <c r="I5" s="67"/>
      <c r="J5" s="68"/>
      <c r="K5" s="67"/>
      <c r="L5" s="67"/>
      <c r="M5" s="69"/>
    </row>
    <row r="6" spans="2:17">
      <c r="B6" s="11"/>
      <c r="C6" s="10" t="s">
        <v>62</v>
      </c>
      <c r="E6" s="12"/>
      <c r="F6" s="13" t="s">
        <v>132</v>
      </c>
      <c r="G6" s="14">
        <v>3.1559606585725959</v>
      </c>
      <c r="H6" s="15">
        <v>4.2424071547153517</v>
      </c>
      <c r="I6" s="15">
        <v>3.5947501310038348</v>
      </c>
      <c r="J6" s="16">
        <v>3.3771486259967389</v>
      </c>
      <c r="K6" s="15">
        <v>0.3</v>
      </c>
      <c r="L6" s="15">
        <v>1.3</v>
      </c>
      <c r="M6" s="17">
        <v>0.3</v>
      </c>
      <c r="O6" s="18"/>
      <c r="P6" s="18"/>
      <c r="Q6" s="18"/>
    </row>
    <row r="7" spans="2:17">
      <c r="B7" s="11"/>
      <c r="C7" s="10" t="s">
        <v>63</v>
      </c>
      <c r="E7" s="12"/>
      <c r="F7" s="13" t="s">
        <v>132</v>
      </c>
      <c r="G7" s="14">
        <v>2.7596998943710389</v>
      </c>
      <c r="H7" s="15">
        <v>4.0544871821889075</v>
      </c>
      <c r="I7" s="15">
        <v>3.541365118298657</v>
      </c>
      <c r="J7" s="16">
        <v>3.4713026515555896</v>
      </c>
      <c r="K7" s="15">
        <v>0.2</v>
      </c>
      <c r="L7" s="15">
        <v>1</v>
      </c>
      <c r="M7" s="17">
        <v>0.4</v>
      </c>
      <c r="O7" s="18"/>
      <c r="P7" s="18"/>
      <c r="Q7" s="18"/>
    </row>
    <row r="8" spans="2:17">
      <c r="B8" s="11"/>
      <c r="C8" s="10" t="s">
        <v>16</v>
      </c>
      <c r="E8" s="12"/>
      <c r="F8" s="13" t="s">
        <v>132</v>
      </c>
      <c r="G8" s="19">
        <v>3.6387653173428163</v>
      </c>
      <c r="H8" s="20">
        <v>3.8431324604382411</v>
      </c>
      <c r="I8" s="20">
        <v>3.3138672401181708</v>
      </c>
      <c r="J8" s="21">
        <v>2.9683446729976737</v>
      </c>
      <c r="K8" s="15">
        <v>0.59999999999999964</v>
      </c>
      <c r="L8" s="15">
        <v>0.39999999999999991</v>
      </c>
      <c r="M8" s="17">
        <v>0.20000000000000018</v>
      </c>
    </row>
    <row r="9" spans="2:17" ht="3.75" customHeight="1">
      <c r="B9" s="11"/>
      <c r="E9" s="12"/>
      <c r="F9" s="13"/>
      <c r="G9" s="19"/>
      <c r="H9" s="20"/>
      <c r="I9" s="20"/>
      <c r="J9" s="21"/>
      <c r="K9" s="20"/>
      <c r="L9" s="20"/>
      <c r="M9" s="29"/>
    </row>
    <row r="10" spans="2:17" ht="13.5" thickBot="1">
      <c r="B10" s="244" t="s">
        <v>26</v>
      </c>
      <c r="C10" s="245"/>
      <c r="D10" s="245"/>
      <c r="E10" s="246"/>
      <c r="F10" s="65"/>
      <c r="G10" s="70"/>
      <c r="H10" s="71"/>
      <c r="I10" s="71"/>
      <c r="J10" s="72"/>
      <c r="K10" s="71"/>
      <c r="L10" s="71"/>
      <c r="M10" s="73"/>
    </row>
    <row r="11" spans="2:17">
      <c r="B11" s="11"/>
      <c r="C11" s="10" t="s">
        <v>0</v>
      </c>
      <c r="E11" s="12"/>
      <c r="F11" s="13" t="s">
        <v>133</v>
      </c>
      <c r="G11" s="19">
        <v>2.0616777177357761</v>
      </c>
      <c r="H11" s="20">
        <v>0.81627243191719856</v>
      </c>
      <c r="I11" s="20">
        <v>0.5269271617512743</v>
      </c>
      <c r="J11" s="21">
        <v>2.0826701301330814</v>
      </c>
      <c r="K11" s="15">
        <v>-0.39999999999999991</v>
      </c>
      <c r="L11" s="15">
        <v>-1.1000000000000001</v>
      </c>
      <c r="M11" s="17">
        <v>0</v>
      </c>
    </row>
    <row r="12" spans="2:17">
      <c r="B12" s="11"/>
      <c r="D12" s="10" t="s">
        <v>107</v>
      </c>
      <c r="E12" s="12"/>
      <c r="F12" s="13" t="s">
        <v>133</v>
      </c>
      <c r="G12" s="19">
        <v>2.7840824779389948</v>
      </c>
      <c r="H12" s="20">
        <v>1.0827336027209782</v>
      </c>
      <c r="I12" s="20">
        <v>-0.26021803486057138</v>
      </c>
      <c r="J12" s="21">
        <v>1.0316341845858688</v>
      </c>
      <c r="K12" s="15">
        <v>0.8</v>
      </c>
      <c r="L12" s="15">
        <v>-1.7</v>
      </c>
      <c r="M12" s="17">
        <v>0</v>
      </c>
    </row>
    <row r="13" spans="2:17">
      <c r="B13" s="11"/>
      <c r="D13" s="10" t="s">
        <v>28</v>
      </c>
      <c r="E13" s="12"/>
      <c r="F13" s="13" t="s">
        <v>133</v>
      </c>
      <c r="G13" s="19">
        <v>3.7404640916800247</v>
      </c>
      <c r="H13" s="20">
        <v>1.1484422891504096</v>
      </c>
      <c r="I13" s="20">
        <v>-0.4774888607801131</v>
      </c>
      <c r="J13" s="21">
        <v>1.3403289621250565</v>
      </c>
      <c r="K13" s="15">
        <v>-9.9999999999999867E-2</v>
      </c>
      <c r="L13" s="15">
        <v>-2.4</v>
      </c>
      <c r="M13" s="17">
        <v>-0.39999999999999991</v>
      </c>
    </row>
    <row r="14" spans="2:17">
      <c r="B14" s="11"/>
      <c r="D14" s="10" t="s">
        <v>1</v>
      </c>
      <c r="E14" s="12"/>
      <c r="F14" s="13" t="s">
        <v>133</v>
      </c>
      <c r="G14" s="19">
        <v>1.8465035231366471</v>
      </c>
      <c r="H14" s="20">
        <v>1.7087419446790193</v>
      </c>
      <c r="I14" s="20">
        <v>0.75352795896395719</v>
      </c>
      <c r="J14" s="21">
        <v>-1.9177731724365685</v>
      </c>
      <c r="K14" s="15">
        <v>1.8</v>
      </c>
      <c r="L14" s="15">
        <v>-3.0999999999999996</v>
      </c>
      <c r="M14" s="17">
        <v>-1.0999999999999999</v>
      </c>
    </row>
    <row r="15" spans="2:17">
      <c r="B15" s="11"/>
      <c r="D15" s="10" t="s">
        <v>29</v>
      </c>
      <c r="E15" s="12"/>
      <c r="F15" s="13" t="s">
        <v>133</v>
      </c>
      <c r="G15" s="19">
        <v>-0.17501593940724547</v>
      </c>
      <c r="H15" s="20">
        <v>3.7079608435406755</v>
      </c>
      <c r="I15" s="20">
        <v>1.112092192201473</v>
      </c>
      <c r="J15" s="21">
        <v>4.0389626113845623</v>
      </c>
      <c r="K15" s="15">
        <v>1.4000000000000004</v>
      </c>
      <c r="L15" s="15">
        <v>-0.59999999999999987</v>
      </c>
      <c r="M15" s="17">
        <v>-9.9999999999999645E-2</v>
      </c>
    </row>
    <row r="16" spans="2:17">
      <c r="B16" s="11"/>
      <c r="D16" s="10" t="s">
        <v>30</v>
      </c>
      <c r="E16" s="12"/>
      <c r="F16" s="13" t="s">
        <v>133</v>
      </c>
      <c r="G16" s="19">
        <v>1.5389674653165457</v>
      </c>
      <c r="H16" s="20">
        <v>5.1388873371786588</v>
      </c>
      <c r="I16" s="20">
        <v>0.79782636108802762</v>
      </c>
      <c r="J16" s="21">
        <v>2.2631342179245451</v>
      </c>
      <c r="K16" s="15">
        <v>1.7999999999999998</v>
      </c>
      <c r="L16" s="15">
        <v>-1.4000000000000001</v>
      </c>
      <c r="M16" s="17">
        <v>-0.30000000000000027</v>
      </c>
    </row>
    <row r="17" spans="2:24">
      <c r="B17" s="11"/>
      <c r="D17" s="10" t="s">
        <v>31</v>
      </c>
      <c r="E17" s="12"/>
      <c r="F17" s="13" t="s">
        <v>135</v>
      </c>
      <c r="G17" s="22">
        <v>3882.2979999999989</v>
      </c>
      <c r="H17" s="23">
        <v>2794.13842289276</v>
      </c>
      <c r="I17" s="23">
        <v>3109.7194961738714</v>
      </c>
      <c r="J17" s="24">
        <v>4855.8197320553991</v>
      </c>
      <c r="K17" s="25">
        <v>-329.80000000000018</v>
      </c>
      <c r="L17" s="25">
        <v>352.59999999999991</v>
      </c>
      <c r="M17" s="26">
        <v>572.19999999999982</v>
      </c>
    </row>
    <row r="18" spans="2:24">
      <c r="B18" s="11"/>
      <c r="C18" s="10" t="s">
        <v>12</v>
      </c>
      <c r="E18" s="12"/>
      <c r="F18" s="13" t="s">
        <v>136</v>
      </c>
      <c r="G18" s="19">
        <v>0.43264839999999999</v>
      </c>
      <c r="H18" s="20">
        <v>-0.47304716425944865</v>
      </c>
      <c r="I18" s="20">
        <v>-1.5920739605262941</v>
      </c>
      <c r="J18" s="21">
        <v>-1.4201209010516469</v>
      </c>
      <c r="K18" s="25">
        <v>-9.9999999999999978E-2</v>
      </c>
      <c r="L18" s="25">
        <v>-1.1000000000000001</v>
      </c>
      <c r="M18" s="26">
        <v>-1.0999999999999999</v>
      </c>
    </row>
    <row r="19" spans="2:24">
      <c r="B19" s="11"/>
      <c r="C19" s="10" t="s">
        <v>0</v>
      </c>
      <c r="E19" s="12"/>
      <c r="F19" s="13" t="s">
        <v>137</v>
      </c>
      <c r="G19" s="22">
        <v>130985.118</v>
      </c>
      <c r="H19" s="23">
        <v>137129.3355921456</v>
      </c>
      <c r="I19" s="23">
        <v>142420.13650427118</v>
      </c>
      <c r="J19" s="24">
        <v>149701.8439891728</v>
      </c>
      <c r="K19" s="25">
        <v>340.79999999998836</v>
      </c>
      <c r="L19" s="25">
        <v>-569.79999999998836</v>
      </c>
      <c r="M19" s="26">
        <v>-384</v>
      </c>
    </row>
    <row r="20" spans="2:24" ht="3.75" customHeight="1">
      <c r="B20" s="11"/>
      <c r="E20" s="12"/>
      <c r="F20" s="13"/>
      <c r="G20" s="27"/>
      <c r="H20" s="28"/>
      <c r="I20" s="28"/>
      <c r="J20" s="13"/>
      <c r="K20" s="20"/>
      <c r="L20" s="20"/>
      <c r="M20" s="29"/>
    </row>
    <row r="21" spans="2:24" ht="13.5" thickBot="1">
      <c r="B21" s="244" t="s">
        <v>7</v>
      </c>
      <c r="C21" s="245"/>
      <c r="D21" s="245"/>
      <c r="E21" s="246"/>
      <c r="F21" s="65"/>
      <c r="G21" s="74"/>
      <c r="H21" s="75"/>
      <c r="I21" s="75"/>
      <c r="J21" s="65"/>
      <c r="K21" s="71"/>
      <c r="L21" s="71"/>
      <c r="M21" s="73"/>
    </row>
    <row r="22" spans="2:24">
      <c r="B22" s="11"/>
      <c r="C22" s="10" t="s">
        <v>10</v>
      </c>
      <c r="E22" s="12"/>
      <c r="F22" s="13" t="s">
        <v>138</v>
      </c>
      <c r="G22" s="22">
        <v>2430.2897499999999</v>
      </c>
      <c r="H22" s="23">
        <v>2429.0097739175371</v>
      </c>
      <c r="I22" s="23">
        <v>2415.7052694730037</v>
      </c>
      <c r="J22" s="24">
        <v>2400.3091119660426</v>
      </c>
      <c r="K22" s="20">
        <v>8.5</v>
      </c>
      <c r="L22" s="20">
        <v>1.7999999999997272</v>
      </c>
      <c r="M22" s="29">
        <v>-10.199999999999818</v>
      </c>
      <c r="O22" s="30"/>
    </row>
    <row r="23" spans="2:24">
      <c r="B23" s="11"/>
      <c r="C23" s="10" t="s">
        <v>162</v>
      </c>
      <c r="E23" s="12"/>
      <c r="F23" s="13" t="s">
        <v>140</v>
      </c>
      <c r="G23" s="19">
        <v>-0.15480322929889212</v>
      </c>
      <c r="H23" s="20">
        <v>-5.2667632839373368E-2</v>
      </c>
      <c r="I23" s="20">
        <v>-0.54773367268407469</v>
      </c>
      <c r="J23" s="21">
        <v>-0.63733592427522012</v>
      </c>
      <c r="K23" s="20">
        <v>0.30000000000000004</v>
      </c>
      <c r="L23" s="20">
        <v>-0.2</v>
      </c>
      <c r="M23" s="29">
        <v>-0.5</v>
      </c>
    </row>
    <row r="24" spans="2:24" ht="14.25">
      <c r="B24" s="11"/>
      <c r="C24" s="10" t="s">
        <v>33</v>
      </c>
      <c r="E24" s="12"/>
      <c r="F24" s="13" t="s">
        <v>176</v>
      </c>
      <c r="G24" s="31">
        <v>147.70400000000012</v>
      </c>
      <c r="H24" s="32">
        <v>148.67568694774027</v>
      </c>
      <c r="I24" s="32">
        <v>167.0771052469361</v>
      </c>
      <c r="J24" s="33">
        <v>183.16957156733443</v>
      </c>
      <c r="K24" s="20">
        <v>1.5999999999999943</v>
      </c>
      <c r="L24" s="20">
        <v>5</v>
      </c>
      <c r="M24" s="29">
        <v>17</v>
      </c>
    </row>
    <row r="25" spans="2:24">
      <c r="B25" s="11"/>
      <c r="C25" s="10" t="s">
        <v>8</v>
      </c>
      <c r="E25" s="12"/>
      <c r="F25" s="13" t="s">
        <v>139</v>
      </c>
      <c r="G25" s="19">
        <v>5.3350741730880742</v>
      </c>
      <c r="H25" s="20">
        <v>5.3848943939384757</v>
      </c>
      <c r="I25" s="20">
        <v>6.0684077218682058</v>
      </c>
      <c r="J25" s="21">
        <v>6.6743654314843965</v>
      </c>
      <c r="K25" s="20">
        <v>0.10000000000000053</v>
      </c>
      <c r="L25" s="20">
        <v>0.19999999999999929</v>
      </c>
      <c r="M25" s="29">
        <v>0.70000000000000018</v>
      </c>
    </row>
    <row r="26" spans="2:24" ht="14.25">
      <c r="B26" s="11"/>
      <c r="C26" s="10" t="s">
        <v>177</v>
      </c>
      <c r="E26" s="12"/>
      <c r="F26" s="13" t="s">
        <v>139</v>
      </c>
      <c r="G26" s="19">
        <v>6.1302838923052256</v>
      </c>
      <c r="H26" s="20">
        <v>6.08629809468869</v>
      </c>
      <c r="I26" s="20">
        <v>6.0590398798251375</v>
      </c>
      <c r="J26" s="21">
        <v>6.0387360651532713</v>
      </c>
      <c r="K26" s="20">
        <v>0</v>
      </c>
      <c r="L26" s="20">
        <v>0</v>
      </c>
      <c r="M26" s="29">
        <v>0</v>
      </c>
    </row>
    <row r="27" spans="2:24" ht="14.25">
      <c r="B27" s="11"/>
      <c r="C27" s="10" t="s">
        <v>178</v>
      </c>
      <c r="E27" s="12"/>
      <c r="F27" s="13" t="s">
        <v>132</v>
      </c>
      <c r="G27" s="19">
        <v>2.2199174509364781</v>
      </c>
      <c r="H27" s="20">
        <v>0.86939795608000736</v>
      </c>
      <c r="I27" s="20">
        <v>1.0805795323943954</v>
      </c>
      <c r="J27" s="21">
        <v>2.737452824670001</v>
      </c>
      <c r="K27" s="20">
        <v>-0.70000000000000007</v>
      </c>
      <c r="L27" s="20">
        <v>-0.79999999999999982</v>
      </c>
      <c r="M27" s="29">
        <v>0.40000000000000036</v>
      </c>
    </row>
    <row r="28" spans="2:24" ht="14.25">
      <c r="B28" s="11"/>
      <c r="C28" s="10" t="s">
        <v>179</v>
      </c>
      <c r="E28" s="12"/>
      <c r="F28" s="13" t="s">
        <v>132</v>
      </c>
      <c r="G28" s="19">
        <v>5.9394603545576388</v>
      </c>
      <c r="H28" s="20">
        <v>4.74594253157872</v>
      </c>
      <c r="I28" s="20">
        <v>4.4302557436400036</v>
      </c>
      <c r="J28" s="21">
        <v>5.7870545327645857</v>
      </c>
      <c r="K28" s="20">
        <v>-0.20000000000000018</v>
      </c>
      <c r="L28" s="20">
        <v>-0.39999999999999947</v>
      </c>
      <c r="M28" s="29">
        <v>0.70000000000000018</v>
      </c>
    </row>
    <row r="29" spans="2:24">
      <c r="B29" s="11"/>
      <c r="C29" s="34" t="s">
        <v>73</v>
      </c>
      <c r="D29" s="34"/>
      <c r="E29" s="35"/>
      <c r="F29" s="36" t="s">
        <v>140</v>
      </c>
      <c r="G29" s="19">
        <v>7.3256483595370412</v>
      </c>
      <c r="H29" s="20">
        <v>6.3437455097124342</v>
      </c>
      <c r="I29" s="20">
        <v>3.5706143265468171</v>
      </c>
      <c r="J29" s="21">
        <v>4.8485267722695511</v>
      </c>
      <c r="K29" s="20">
        <v>1.2999999999999998</v>
      </c>
      <c r="L29" s="20">
        <v>-0.69999999999999973</v>
      </c>
      <c r="M29" s="29">
        <v>0.20000000000000018</v>
      </c>
    </row>
    <row r="30" spans="2:24" ht="14.25">
      <c r="B30" s="11"/>
      <c r="C30" s="10" t="s">
        <v>180</v>
      </c>
      <c r="E30" s="12"/>
      <c r="F30" s="13" t="s">
        <v>132</v>
      </c>
      <c r="G30" s="19">
        <v>5.8558428598445715</v>
      </c>
      <c r="H30" s="20">
        <v>5.9116759413861786</v>
      </c>
      <c r="I30" s="20">
        <v>3.6352067344596435</v>
      </c>
      <c r="J30" s="21">
        <v>4.743141583917577</v>
      </c>
      <c r="K30" s="20">
        <v>1.1000000000000005</v>
      </c>
      <c r="L30" s="20">
        <v>-0.80000000000000027</v>
      </c>
      <c r="M30" s="29">
        <v>0.29999999999999982</v>
      </c>
      <c r="O30" s="18"/>
      <c r="P30" s="18"/>
    </row>
    <row r="31" spans="2:24" ht="14.25">
      <c r="B31" s="11"/>
      <c r="C31" s="10" t="s">
        <v>181</v>
      </c>
      <c r="E31" s="12"/>
      <c r="F31" s="13" t="s">
        <v>132</v>
      </c>
      <c r="G31" s="19">
        <v>3</v>
      </c>
      <c r="H31" s="20">
        <v>1.8</v>
      </c>
      <c r="I31" s="20">
        <v>0.1</v>
      </c>
      <c r="J31" s="21">
        <v>1.2</v>
      </c>
      <c r="K31" s="20">
        <v>0.89030039219970836</v>
      </c>
      <c r="L31" s="20">
        <v>-1.7859883288011331</v>
      </c>
      <c r="M31" s="29">
        <v>-6.8032729948245718E-2</v>
      </c>
      <c r="O31" s="18"/>
      <c r="P31" s="18"/>
      <c r="Q31" s="18"/>
      <c r="R31" s="18"/>
      <c r="S31" s="18"/>
      <c r="U31" s="18"/>
      <c r="V31" s="18"/>
      <c r="W31" s="18"/>
      <c r="X31" s="18"/>
    </row>
    <row r="32" spans="2:24" ht="4.3499999999999996" customHeight="1">
      <c r="B32" s="11"/>
      <c r="E32" s="12"/>
      <c r="F32" s="12"/>
      <c r="G32" s="27"/>
      <c r="H32" s="28"/>
      <c r="I32" s="28"/>
      <c r="J32" s="13"/>
      <c r="K32" s="20"/>
      <c r="L32" s="20"/>
      <c r="M32" s="29"/>
    </row>
    <row r="33" spans="2:14" ht="13.5" thickBot="1">
      <c r="B33" s="244" t="s">
        <v>108</v>
      </c>
      <c r="C33" s="245"/>
      <c r="D33" s="245"/>
      <c r="E33" s="246"/>
      <c r="F33" s="246"/>
      <c r="G33" s="74"/>
      <c r="H33" s="75"/>
      <c r="I33" s="75"/>
      <c r="J33" s="65"/>
      <c r="K33" s="71"/>
      <c r="L33" s="71"/>
      <c r="M33" s="73"/>
    </row>
    <row r="34" spans="2:14">
      <c r="B34" s="11"/>
      <c r="C34" s="10" t="s">
        <v>9</v>
      </c>
      <c r="E34" s="12"/>
      <c r="F34" s="13" t="s">
        <v>133</v>
      </c>
      <c r="G34" s="19">
        <v>1.3721265987452114</v>
      </c>
      <c r="H34" s="20">
        <v>-0.25971654707690561</v>
      </c>
      <c r="I34" s="20">
        <v>-0.76471306039830722</v>
      </c>
      <c r="J34" s="21">
        <v>1.6847096041590248</v>
      </c>
      <c r="K34" s="15">
        <f>ROUND(H34,1)-ROUND([1]Súhrn!H34,1)</f>
        <v>0.7</v>
      </c>
      <c r="L34" s="15">
        <f>ROUND(I34,1)-ROUND([1]Súhrn!I34,1)</f>
        <v>-2.8</v>
      </c>
      <c r="M34" s="17">
        <f>ROUND(J34,1)-ROUND([1]Súhrn!J34,1)</f>
        <v>0.59999999999999987</v>
      </c>
      <c r="N34" s="18"/>
    </row>
    <row r="35" spans="2:14" ht="14.25">
      <c r="B35" s="11"/>
      <c r="C35" s="10" t="s">
        <v>182</v>
      </c>
      <c r="E35" s="12"/>
      <c r="F35" s="13" t="s">
        <v>141</v>
      </c>
      <c r="G35" s="19">
        <v>5.8935324392059192</v>
      </c>
      <c r="H35" s="20">
        <v>4.8292829530996579</v>
      </c>
      <c r="I35" s="20">
        <v>4.4249968667924788</v>
      </c>
      <c r="J35" s="21">
        <v>5.0388323737719158</v>
      </c>
      <c r="K35" s="15">
        <f>ROUND(H35,1)-ROUND([1]Súhrn!H35,1)</f>
        <v>9.9999999999999645E-2</v>
      </c>
      <c r="L35" s="15">
        <f>ROUND(I35,1)-ROUND([1]Súhrn!I35,1)</f>
        <v>-0.69999999999999929</v>
      </c>
      <c r="M35" s="17">
        <f>ROUND(J35,1)-ROUND([1]Súhrn!J35,1)</f>
        <v>-0.20000000000000018</v>
      </c>
      <c r="N35" s="18"/>
    </row>
    <row r="36" spans="2:14" ht="4.3499999999999996" customHeight="1">
      <c r="B36" s="11"/>
      <c r="E36" s="12"/>
      <c r="F36" s="12"/>
      <c r="G36" s="27"/>
      <c r="H36" s="28"/>
      <c r="I36" s="28"/>
      <c r="J36" s="13"/>
      <c r="K36" s="20"/>
      <c r="L36" s="20"/>
      <c r="M36" s="29"/>
    </row>
    <row r="37" spans="2:14" ht="18" customHeight="1" thickBot="1">
      <c r="B37" s="244" t="s">
        <v>198</v>
      </c>
      <c r="C37" s="245"/>
      <c r="D37" s="245"/>
      <c r="E37" s="246"/>
      <c r="F37" s="64"/>
      <c r="G37" s="74"/>
      <c r="H37" s="75"/>
      <c r="I37" s="75"/>
      <c r="J37" s="65"/>
      <c r="K37" s="71"/>
      <c r="L37" s="71"/>
      <c r="M37" s="73"/>
    </row>
    <row r="38" spans="2:14">
      <c r="B38" s="11"/>
      <c r="C38" s="10" t="s">
        <v>89</v>
      </c>
      <c r="E38" s="12"/>
      <c r="F38" s="13" t="s">
        <v>134</v>
      </c>
      <c r="G38" s="19">
        <v>41.84233051574607</v>
      </c>
      <c r="H38" s="20">
        <v>42.798579278790847</v>
      </c>
      <c r="I38" s="20">
        <v>43.421494935714385</v>
      </c>
      <c r="J38" s="21">
        <v>42.247703210901378</v>
      </c>
      <c r="K38" s="20">
        <v>-0.14273023750795488</v>
      </c>
      <c r="L38" s="20">
        <v>0.60973747935387479</v>
      </c>
      <c r="M38" s="29">
        <v>0.47704280290177081</v>
      </c>
      <c r="N38" s="18"/>
    </row>
    <row r="39" spans="2:14">
      <c r="B39" s="11"/>
      <c r="C39" s="10" t="s">
        <v>90</v>
      </c>
      <c r="E39" s="12"/>
      <c r="F39" s="13" t="s">
        <v>134</v>
      </c>
      <c r="G39" s="19">
        <v>47.115248619312574</v>
      </c>
      <c r="H39" s="20">
        <v>47.67989802133544</v>
      </c>
      <c r="I39" s="20">
        <v>47.75702322394919</v>
      </c>
      <c r="J39" s="21">
        <v>46.473669269965434</v>
      </c>
      <c r="K39" s="20">
        <v>4.6684157676288862E-2</v>
      </c>
      <c r="L39" s="20">
        <v>4.1279183424748567E-2</v>
      </c>
      <c r="M39" s="29">
        <v>-7.3799319216242054E-2</v>
      </c>
      <c r="N39" s="18"/>
    </row>
    <row r="40" spans="2:14" ht="14.25">
      <c r="B40" s="11"/>
      <c r="C40" s="10" t="s">
        <v>183</v>
      </c>
      <c r="E40" s="12"/>
      <c r="F40" s="13" t="s">
        <v>134</v>
      </c>
      <c r="G40" s="19">
        <v>-5.2729181035664974</v>
      </c>
      <c r="H40" s="20">
        <v>-4.8813187425445888</v>
      </c>
      <c r="I40" s="20">
        <v>-4.3355282882348094</v>
      </c>
      <c r="J40" s="21">
        <v>-4.2259660590640564</v>
      </c>
      <c r="K40" s="20">
        <v>-0.18941439518423842</v>
      </c>
      <c r="L40" s="20">
        <v>0.5684582959291129</v>
      </c>
      <c r="M40" s="29">
        <v>0.55084212211800754</v>
      </c>
      <c r="N40" s="18"/>
    </row>
    <row r="41" spans="2:14">
      <c r="B41" s="11"/>
      <c r="C41" s="10" t="s">
        <v>101</v>
      </c>
      <c r="E41" s="12"/>
      <c r="F41" s="37" t="s">
        <v>142</v>
      </c>
      <c r="G41" s="19">
        <v>0.15055109139254519</v>
      </c>
      <c r="H41" s="20">
        <v>-0.11276722655367521</v>
      </c>
      <c r="I41" s="20">
        <v>-0.46479086749297727</v>
      </c>
      <c r="J41" s="21">
        <v>-0.46623071959462958</v>
      </c>
      <c r="K41" s="20">
        <v>-1.2023618361672206E-2</v>
      </c>
      <c r="L41" s="20">
        <v>-0.32118674537168923</v>
      </c>
      <c r="M41" s="29">
        <v>-0.36563849304613782</v>
      </c>
      <c r="N41" s="18"/>
    </row>
    <row r="42" spans="2:14">
      <c r="B42" s="11"/>
      <c r="C42" s="10" t="s">
        <v>102</v>
      </c>
      <c r="E42" s="12"/>
      <c r="F42" s="37" t="s">
        <v>142</v>
      </c>
      <c r="G42" s="19">
        <v>-5.4776738260530875</v>
      </c>
      <c r="H42" s="20">
        <v>-4.818504357740065</v>
      </c>
      <c r="I42" s="20">
        <v>-3.8847803787749418</v>
      </c>
      <c r="J42" s="21">
        <v>-3.7664152839066665</v>
      </c>
      <c r="K42" s="20">
        <v>-0.17726629353226375</v>
      </c>
      <c r="L42" s="20">
        <v>0.88958908067095299</v>
      </c>
      <c r="M42" s="29">
        <v>0.91646352599365954</v>
      </c>
      <c r="N42" s="18"/>
    </row>
    <row r="43" spans="2:14">
      <c r="B43" s="11"/>
      <c r="C43" s="10" t="s">
        <v>103</v>
      </c>
      <c r="E43" s="12"/>
      <c r="F43" s="37" t="s">
        <v>142</v>
      </c>
      <c r="G43" s="19">
        <v>-4.0065837194660965</v>
      </c>
      <c r="H43" s="20">
        <v>-3.3079361646580714</v>
      </c>
      <c r="I43" s="20">
        <v>-2.4295654940592706</v>
      </c>
      <c r="J43" s="21">
        <v>-2.2927034186661088</v>
      </c>
      <c r="K43" s="20">
        <v>-0.20893605629513923</v>
      </c>
      <c r="L43" s="20">
        <v>0.86438501535181578</v>
      </c>
      <c r="M43" s="29">
        <v>0.8706699942977143</v>
      </c>
      <c r="N43" s="18"/>
    </row>
    <row r="44" spans="2:14" ht="14.25">
      <c r="B44" s="11"/>
      <c r="C44" s="10" t="s">
        <v>184</v>
      </c>
      <c r="E44" s="12"/>
      <c r="F44" s="37" t="s">
        <v>143</v>
      </c>
      <c r="G44" s="19">
        <v>0.25536458079046209</v>
      </c>
      <c r="H44" s="20">
        <v>0.6986475548080251</v>
      </c>
      <c r="I44" s="20">
        <v>0.87837067059880081</v>
      </c>
      <c r="J44" s="21">
        <v>0.13686207539316175</v>
      </c>
      <c r="K44" s="20">
        <v>-0.15197384368511946</v>
      </c>
      <c r="L44" s="20">
        <v>1.073321071646955</v>
      </c>
      <c r="M44" s="29">
        <v>6.2849789458985228E-3</v>
      </c>
      <c r="N44" s="18"/>
    </row>
    <row r="45" spans="2:14">
      <c r="B45" s="11"/>
      <c r="C45" s="10" t="s">
        <v>88</v>
      </c>
      <c r="E45" s="12"/>
      <c r="F45" s="13" t="s">
        <v>134</v>
      </c>
      <c r="G45" s="19">
        <v>59.280780279176447</v>
      </c>
      <c r="H45" s="20">
        <v>61.105086331955427</v>
      </c>
      <c r="I45" s="20">
        <v>62.365716321079013</v>
      </c>
      <c r="J45" s="21">
        <v>62.656858605702389</v>
      </c>
      <c r="K45" s="20">
        <v>0.66542055638451103</v>
      </c>
      <c r="L45" s="20">
        <v>0.40879534351909541</v>
      </c>
      <c r="M45" s="29">
        <v>-0.15452891869001206</v>
      </c>
      <c r="N45" s="18"/>
    </row>
    <row r="46" spans="2:14" ht="4.3499999999999996" customHeight="1">
      <c r="B46" s="11"/>
      <c r="E46" s="12"/>
      <c r="F46" s="12"/>
      <c r="G46" s="27"/>
      <c r="H46" s="28"/>
      <c r="I46" s="28"/>
      <c r="J46" s="13"/>
      <c r="K46" s="20"/>
      <c r="L46" s="20"/>
      <c r="M46" s="29"/>
      <c r="N46" s="18"/>
    </row>
    <row r="47" spans="2:14" ht="13.5" thickBot="1">
      <c r="B47" s="244" t="s">
        <v>13</v>
      </c>
      <c r="C47" s="245"/>
      <c r="D47" s="245"/>
      <c r="E47" s="246"/>
      <c r="F47" s="64"/>
      <c r="G47" s="74"/>
      <c r="H47" s="75"/>
      <c r="I47" s="75"/>
      <c r="J47" s="65"/>
      <c r="K47" s="71"/>
      <c r="L47" s="71"/>
      <c r="M47" s="73"/>
      <c r="N47" s="18"/>
    </row>
    <row r="48" spans="2:14">
      <c r="B48" s="11"/>
      <c r="C48" s="10" t="s">
        <v>76</v>
      </c>
      <c r="E48" s="12"/>
      <c r="F48" s="13" t="s">
        <v>134</v>
      </c>
      <c r="G48" s="19">
        <v>-0.80074363180708841</v>
      </c>
      <c r="H48" s="20">
        <v>-1.6256532265564343</v>
      </c>
      <c r="I48" s="20">
        <v>-1.4391563825084646</v>
      </c>
      <c r="J48" s="21">
        <v>-9.8612641636930634E-2</v>
      </c>
      <c r="K48" s="15">
        <v>-0.11477955558082509</v>
      </c>
      <c r="L48" s="15">
        <v>0.34235508738329723</v>
      </c>
      <c r="M48" s="17">
        <v>0.5340108346812743</v>
      </c>
      <c r="N48" s="18"/>
    </row>
    <row r="49" spans="2:14">
      <c r="B49" s="11"/>
      <c r="C49" s="10" t="s">
        <v>64</v>
      </c>
      <c r="E49" s="12"/>
      <c r="F49" s="13" t="s">
        <v>134</v>
      </c>
      <c r="G49" s="19">
        <v>-4.5968148663591908</v>
      </c>
      <c r="H49" s="20">
        <v>-4.4668327209620777</v>
      </c>
      <c r="I49" s="20">
        <v>-4.5605240079005736</v>
      </c>
      <c r="J49" s="21">
        <v>-3.2781548865083021</v>
      </c>
      <c r="K49" s="15">
        <v>-0.53218524030837333</v>
      </c>
      <c r="L49" s="15">
        <v>-0.3463881583381605</v>
      </c>
      <c r="M49" s="17">
        <v>-0.14316968999818247</v>
      </c>
      <c r="N49" s="18"/>
    </row>
    <row r="50" spans="2:14" ht="3.75" customHeight="1">
      <c r="B50" s="11"/>
      <c r="E50" s="12"/>
      <c r="F50" s="12"/>
      <c r="G50" s="27"/>
      <c r="H50" s="28"/>
      <c r="I50" s="28"/>
      <c r="J50" s="13"/>
      <c r="K50" s="20"/>
      <c r="L50" s="20"/>
      <c r="M50" s="29"/>
      <c r="N50" s="18"/>
    </row>
    <row r="51" spans="2:14" ht="13.5" hidden="1" outlineLevel="1" thickBot="1">
      <c r="B51" s="38" t="s">
        <v>14</v>
      </c>
      <c r="C51" s="39"/>
      <c r="D51" s="39"/>
      <c r="E51" s="40"/>
      <c r="F51" s="40"/>
      <c r="G51" s="41"/>
      <c r="H51" s="42"/>
      <c r="I51" s="42"/>
      <c r="J51" s="43"/>
      <c r="K51" s="44"/>
      <c r="L51" s="44"/>
      <c r="M51" s="45"/>
      <c r="N51" s="18"/>
    </row>
    <row r="52" spans="2:14" hidden="1" outlineLevel="1">
      <c r="B52" s="11"/>
      <c r="C52" s="10" t="s">
        <v>34</v>
      </c>
      <c r="E52" s="12"/>
      <c r="F52" s="13" t="s">
        <v>65</v>
      </c>
      <c r="G52" s="27"/>
      <c r="H52" s="28"/>
      <c r="I52" s="28"/>
      <c r="J52" s="13"/>
      <c r="K52" s="20"/>
      <c r="L52" s="20"/>
      <c r="M52" s="29"/>
      <c r="N52" s="18"/>
    </row>
    <row r="53" spans="2:14" hidden="1" outlineLevel="1">
      <c r="B53" s="11"/>
      <c r="C53" s="10" t="s">
        <v>15</v>
      </c>
      <c r="E53" s="12"/>
      <c r="F53" s="13" t="s">
        <v>65</v>
      </c>
      <c r="G53" s="27"/>
      <c r="H53" s="28"/>
      <c r="I53" s="28"/>
      <c r="J53" s="13"/>
      <c r="K53" s="20"/>
      <c r="L53" s="20"/>
      <c r="M53" s="29"/>
      <c r="N53" s="18"/>
    </row>
    <row r="54" spans="2:14" ht="3.75" hidden="1" customHeight="1" collapsed="1" thickBot="1">
      <c r="B54" s="11"/>
      <c r="E54" s="12"/>
      <c r="F54" s="12"/>
      <c r="G54" s="27"/>
      <c r="H54" s="28"/>
      <c r="I54" s="28"/>
      <c r="J54" s="13"/>
      <c r="K54" s="20"/>
      <c r="L54" s="20"/>
      <c r="M54" s="29"/>
      <c r="N54" s="18"/>
    </row>
    <row r="55" spans="2:14" ht="13.5" thickBot="1">
      <c r="B55" s="244" t="s">
        <v>111</v>
      </c>
      <c r="C55" s="245"/>
      <c r="D55" s="245"/>
      <c r="E55" s="247"/>
      <c r="F55" s="64"/>
      <c r="G55" s="74"/>
      <c r="H55" s="75"/>
      <c r="I55" s="75"/>
      <c r="J55" s="65"/>
      <c r="K55" s="71"/>
      <c r="L55" s="71"/>
      <c r="M55" s="73"/>
      <c r="N55" s="20"/>
    </row>
    <row r="56" spans="2:14">
      <c r="B56" s="11"/>
      <c r="C56" s="10" t="s">
        <v>35</v>
      </c>
      <c r="E56" s="12"/>
      <c r="F56" s="13" t="s">
        <v>132</v>
      </c>
      <c r="G56" s="19">
        <v>0.83053053301102864</v>
      </c>
      <c r="H56" s="20">
        <v>2.5938204951200987</v>
      </c>
      <c r="I56" s="20">
        <v>2.1280579323549489</v>
      </c>
      <c r="J56" s="21">
        <v>3.1403062955812402</v>
      </c>
      <c r="K56" s="46">
        <v>0.8</v>
      </c>
      <c r="L56" s="46">
        <v>-0.19999999999999973</v>
      </c>
      <c r="M56" s="47">
        <v>-0.10000000000000009</v>
      </c>
      <c r="N56" s="18"/>
    </row>
    <row r="57" spans="2:14" ht="18" customHeight="1">
      <c r="B57" s="11"/>
      <c r="C57" s="10" t="s">
        <v>204</v>
      </c>
      <c r="E57" s="12"/>
      <c r="F57" s="13" t="s">
        <v>144</v>
      </c>
      <c r="G57" s="48">
        <v>1.082246929112554</v>
      </c>
      <c r="H57" s="49">
        <v>1.131289154214961</v>
      </c>
      <c r="I57" s="49">
        <v>1.1715000000000004</v>
      </c>
      <c r="J57" s="50">
        <v>1.1715000000000004</v>
      </c>
      <c r="K57" s="20">
        <v>2.2000000000000002</v>
      </c>
      <c r="L57" s="20">
        <v>4</v>
      </c>
      <c r="M57" s="29">
        <v>4</v>
      </c>
      <c r="N57" s="18"/>
    </row>
    <row r="58" spans="2:14" ht="18" customHeight="1">
      <c r="B58" s="11"/>
      <c r="C58" s="10" t="s">
        <v>185</v>
      </c>
      <c r="E58" s="12"/>
      <c r="F58" s="13" t="s">
        <v>144</v>
      </c>
      <c r="G58" s="19">
        <v>81.245428677300964</v>
      </c>
      <c r="H58" s="20">
        <v>69.9897465999925</v>
      </c>
      <c r="I58" s="20">
        <v>66.064083333333329</v>
      </c>
      <c r="J58" s="21">
        <v>65.930416666666673</v>
      </c>
      <c r="K58" s="20">
        <v>4.9000000000000004</v>
      </c>
      <c r="L58" s="20">
        <v>5.0999999999999996</v>
      </c>
      <c r="M58" s="29">
        <v>2.6</v>
      </c>
      <c r="N58" s="18"/>
    </row>
    <row r="59" spans="2:14" ht="14.25">
      <c r="B59" s="11"/>
      <c r="C59" s="10" t="s">
        <v>186</v>
      </c>
      <c r="E59" s="12"/>
      <c r="F59" s="13" t="s">
        <v>132</v>
      </c>
      <c r="G59" s="19">
        <v>-2.8507813918515552</v>
      </c>
      <c r="H59" s="20">
        <v>-13.853926627693667</v>
      </c>
      <c r="I59" s="20">
        <v>-5.608911958340471</v>
      </c>
      <c r="J59" s="21">
        <v>-0.20232879943587534</v>
      </c>
      <c r="K59" s="20">
        <v>4.8</v>
      </c>
      <c r="L59" s="20">
        <v>0.2</v>
      </c>
      <c r="M59" s="29">
        <v>-2.4</v>
      </c>
      <c r="N59" s="18"/>
    </row>
    <row r="60" spans="2:14" ht="14.25">
      <c r="B60" s="11"/>
      <c r="C60" s="10" t="s">
        <v>187</v>
      </c>
      <c r="E60" s="12"/>
      <c r="F60" s="13" t="s">
        <v>132</v>
      </c>
      <c r="G60" s="19">
        <v>-2.9351817083119869</v>
      </c>
      <c r="H60" s="20">
        <v>-17.588422893544305</v>
      </c>
      <c r="I60" s="20">
        <v>-8.848814207359041</v>
      </c>
      <c r="J60" s="21">
        <v>-0.20232879943587534</v>
      </c>
      <c r="K60" s="51">
        <v>2.9</v>
      </c>
      <c r="L60" s="51">
        <v>-1.5</v>
      </c>
      <c r="M60" s="29">
        <v>-2.4</v>
      </c>
      <c r="N60" s="18"/>
    </row>
    <row r="61" spans="2:14">
      <c r="B61" s="11"/>
      <c r="C61" s="10" t="s">
        <v>98</v>
      </c>
      <c r="E61" s="12"/>
      <c r="F61" s="13" t="s">
        <v>132</v>
      </c>
      <c r="G61" s="19">
        <v>9.1845896262179529</v>
      </c>
      <c r="H61" s="20">
        <v>4.837805239832127</v>
      </c>
      <c r="I61" s="20">
        <v>-0.99437330365799159</v>
      </c>
      <c r="J61" s="21">
        <v>0.89344100933570481</v>
      </c>
      <c r="K61" s="20">
        <v>-2</v>
      </c>
      <c r="L61" s="20">
        <v>-0.6</v>
      </c>
      <c r="M61" s="29">
        <v>0.30000000000000004</v>
      </c>
      <c r="N61" s="18"/>
    </row>
    <row r="62" spans="2:14" ht="14.25">
      <c r="B62" s="11"/>
      <c r="C62" s="10" t="s">
        <v>199</v>
      </c>
      <c r="E62" s="12"/>
      <c r="F62" s="13" t="s">
        <v>132</v>
      </c>
      <c r="G62" s="19">
        <v>-24.906357030232385</v>
      </c>
      <c r="H62" s="20">
        <v>8.8049587461778387</v>
      </c>
      <c r="I62" s="20">
        <v>-7.9614407579445263</v>
      </c>
      <c r="J62" s="21">
        <v>-5.9405326177610291</v>
      </c>
      <c r="K62" s="20">
        <v>2.9000000000000004</v>
      </c>
      <c r="L62" s="20">
        <v>-2.2000000000000002</v>
      </c>
      <c r="M62" s="29">
        <v>1.3999999999999995</v>
      </c>
      <c r="N62" s="18"/>
    </row>
    <row r="63" spans="2:14" ht="14.25">
      <c r="B63" s="11"/>
      <c r="C63" s="10" t="s">
        <v>200</v>
      </c>
      <c r="E63" s="12"/>
      <c r="F63" s="13" t="s">
        <v>132</v>
      </c>
      <c r="G63" s="19">
        <v>-15.297278791809376</v>
      </c>
      <c r="H63" s="20">
        <v>8.4450141928787978</v>
      </c>
      <c r="I63" s="20">
        <v>-11.937819618970568</v>
      </c>
      <c r="J63" s="21">
        <v>-9.560133994682241</v>
      </c>
      <c r="K63" s="20">
        <v>-2</v>
      </c>
      <c r="L63" s="20">
        <v>0.5</v>
      </c>
      <c r="M63" s="29">
        <v>2.2000000000000011</v>
      </c>
      <c r="N63" s="18"/>
    </row>
    <row r="64" spans="2:14">
      <c r="B64" s="11"/>
      <c r="C64" s="10" t="s">
        <v>99</v>
      </c>
      <c r="E64" s="12"/>
      <c r="F64" s="13" t="s">
        <v>145</v>
      </c>
      <c r="G64" s="19">
        <v>3.5708537706255097</v>
      </c>
      <c r="H64" s="20">
        <v>2.158366424336533</v>
      </c>
      <c r="I64" s="20">
        <v>1.9193749999999998</v>
      </c>
      <c r="J64" s="21">
        <v>2.1466666666666665</v>
      </c>
      <c r="K64" s="20">
        <v>0.1</v>
      </c>
      <c r="L64" s="20">
        <v>0</v>
      </c>
      <c r="M64" s="29">
        <v>-0.10000000000000009</v>
      </c>
      <c r="N64" s="18"/>
    </row>
    <row r="65" spans="2:14" ht="13.5" thickBot="1">
      <c r="B65" s="52"/>
      <c r="C65" s="53" t="s">
        <v>100</v>
      </c>
      <c r="D65" s="53"/>
      <c r="E65" s="54"/>
      <c r="F65" s="55" t="s">
        <v>139</v>
      </c>
      <c r="G65" s="56">
        <v>3.4728772837066315</v>
      </c>
      <c r="H65" s="57">
        <v>3.4606819361315013</v>
      </c>
      <c r="I65" s="57">
        <v>3.6133100000000002</v>
      </c>
      <c r="J65" s="58">
        <v>3.749001666666667</v>
      </c>
      <c r="K65" s="57">
        <v>0</v>
      </c>
      <c r="L65" s="57">
        <v>-0.10000000000000009</v>
      </c>
      <c r="M65" s="59">
        <v>-9.9999999999999645E-2</v>
      </c>
      <c r="N65" s="18"/>
    </row>
    <row r="66" spans="2:14" ht="15.75" customHeight="1">
      <c r="B66" s="61" t="s">
        <v>114</v>
      </c>
      <c r="C66" s="61"/>
      <c r="D66" s="61"/>
      <c r="E66" s="61"/>
      <c r="F66" s="61"/>
      <c r="G66" s="61"/>
    </row>
    <row r="67" spans="2:14" ht="12" customHeight="1">
      <c r="B67" s="61" t="s">
        <v>112</v>
      </c>
      <c r="C67" s="61"/>
      <c r="D67" s="61"/>
      <c r="E67" s="61"/>
      <c r="F67" s="61"/>
      <c r="G67" s="61"/>
    </row>
    <row r="68" spans="2:14" ht="12" customHeight="1">
      <c r="B68" s="61" t="s">
        <v>120</v>
      </c>
      <c r="C68" s="61"/>
      <c r="D68" s="61"/>
      <c r="E68" s="61"/>
      <c r="F68" s="61"/>
      <c r="G68" s="61"/>
    </row>
    <row r="69" spans="2:14" ht="12" customHeight="1">
      <c r="B69" s="61" t="s">
        <v>121</v>
      </c>
      <c r="C69" s="61"/>
      <c r="D69" s="61"/>
      <c r="E69" s="61"/>
      <c r="F69" s="61"/>
      <c r="G69" s="61"/>
    </row>
    <row r="70" spans="2:14" ht="12" customHeight="1">
      <c r="B70" s="61" t="s">
        <v>122</v>
      </c>
      <c r="C70" s="61"/>
      <c r="D70" s="61"/>
      <c r="E70" s="61"/>
      <c r="F70" s="61"/>
      <c r="G70" s="61"/>
    </row>
    <row r="71" spans="2:14" ht="12" customHeight="1">
      <c r="B71" s="61" t="s">
        <v>123</v>
      </c>
      <c r="C71" s="61"/>
      <c r="D71" s="61"/>
      <c r="E71" s="61"/>
      <c r="F71" s="61"/>
      <c r="G71" s="61"/>
    </row>
    <row r="72" spans="2:14" ht="12" customHeight="1">
      <c r="B72" s="61" t="s">
        <v>164</v>
      </c>
      <c r="C72" s="61"/>
      <c r="D72" s="61"/>
      <c r="E72" s="61"/>
      <c r="F72" s="61"/>
      <c r="G72" s="61"/>
    </row>
    <row r="73" spans="2:14" ht="12" customHeight="1">
      <c r="B73" s="61" t="s">
        <v>165</v>
      </c>
      <c r="C73" s="61"/>
      <c r="D73" s="61"/>
      <c r="E73" s="61"/>
      <c r="F73" s="61"/>
      <c r="G73" s="61"/>
    </row>
    <row r="74" spans="2:14" ht="12" customHeight="1">
      <c r="B74" s="61" t="s">
        <v>124</v>
      </c>
      <c r="C74" s="61"/>
      <c r="D74" s="61"/>
      <c r="E74" s="61"/>
      <c r="F74" s="61"/>
      <c r="G74" s="61"/>
    </row>
    <row r="75" spans="2:14" ht="12" customHeight="1">
      <c r="B75" s="61"/>
      <c r="C75" s="61" t="s">
        <v>116</v>
      </c>
      <c r="D75" s="61"/>
      <c r="E75" s="61"/>
      <c r="F75" s="61"/>
      <c r="G75" s="61"/>
    </row>
    <row r="76" spans="2:14" ht="12" customHeight="1">
      <c r="B76" s="61" t="s">
        <v>163</v>
      </c>
      <c r="C76" s="61"/>
      <c r="D76" s="61"/>
      <c r="E76" s="61"/>
      <c r="F76" s="61"/>
      <c r="G76" s="61"/>
    </row>
    <row r="77" spans="2:14" ht="12" customHeight="1">
      <c r="B77" s="61" t="s">
        <v>201</v>
      </c>
      <c r="C77" s="61"/>
      <c r="D77" s="62"/>
      <c r="E77" s="61"/>
      <c r="F77" s="61"/>
      <c r="G77" s="61"/>
    </row>
    <row r="78" spans="2:14" ht="12" customHeight="1">
      <c r="B78" s="61" t="s">
        <v>117</v>
      </c>
      <c r="C78" s="61"/>
      <c r="D78" s="61"/>
      <c r="E78" s="61"/>
      <c r="F78" s="61"/>
      <c r="G78" s="61"/>
    </row>
    <row r="79" spans="2:14" ht="12" customHeight="1">
      <c r="B79" s="61" t="s">
        <v>118</v>
      </c>
      <c r="C79" s="61"/>
      <c r="D79" s="61"/>
      <c r="E79" s="61"/>
      <c r="F79" s="61"/>
      <c r="G79" s="61"/>
    </row>
    <row r="80" spans="2:14" ht="12" customHeight="1">
      <c r="B80" s="61" t="s">
        <v>119</v>
      </c>
      <c r="C80" s="61"/>
      <c r="D80" s="61"/>
      <c r="E80" s="61"/>
      <c r="F80" s="61"/>
      <c r="G80" s="61"/>
    </row>
    <row r="81" spans="2:7" ht="12" customHeight="1">
      <c r="B81" s="61"/>
      <c r="C81" s="61"/>
      <c r="D81" s="61"/>
      <c r="E81" s="61"/>
      <c r="F81" s="61"/>
      <c r="G81" s="61"/>
    </row>
    <row r="82" spans="2:7" ht="12" customHeight="1">
      <c r="C82" s="60"/>
      <c r="D82" s="60"/>
    </row>
    <row r="83" spans="2:7" ht="12" customHeight="1"/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AA69"/>
  <sheetViews>
    <sheetView zoomScale="80" zoomScaleNormal="80" workbookViewId="0">
      <selection activeCell="N47" sqref="N47"/>
    </sheetView>
  </sheetViews>
  <sheetFormatPr defaultColWidth="9.140625" defaultRowHeight="14.25"/>
  <cols>
    <col min="1" max="5" width="3.140625" style="76" customWidth="1"/>
    <col min="6" max="6" width="29.85546875" style="76" customWidth="1"/>
    <col min="7" max="7" width="22" style="76" customWidth="1"/>
    <col min="8" max="8" width="10.5703125" style="76" customWidth="1"/>
    <col min="9" max="11" width="9.140625" style="76" customWidth="1"/>
    <col min="12" max="12" width="9.7109375" style="76" customWidth="1"/>
    <col min="13" max="19" width="9.140625" style="76" customWidth="1"/>
    <col min="20" max="22" width="9.140625" style="76"/>
    <col min="23" max="27" width="9.140625" style="76" customWidth="1"/>
    <col min="28" max="16384" width="9.140625" style="76"/>
  </cols>
  <sheetData>
    <row r="1" spans="1:27" ht="22.5" customHeight="1" thickBot="1">
      <c r="A1" s="87"/>
      <c r="B1" s="250" t="s">
        <v>79</v>
      </c>
      <c r="C1" s="251"/>
      <c r="D1" s="251"/>
      <c r="E1" s="251"/>
      <c r="F1" s="251"/>
      <c r="G1" s="87"/>
    </row>
    <row r="2" spans="1:27" ht="30" customHeight="1">
      <c r="B2" s="248" t="str">
        <f>" "&amp;Súhrn!$H$3&amp;" - komponenty HDP [objem]"</f>
        <v xml:space="preserve"> Jesenná strednodobá predikcia (P3Q-2025) - komponenty HDP [objem]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1"/>
    </row>
    <row r="3" spans="1:27">
      <c r="B3" s="323" t="s">
        <v>27</v>
      </c>
      <c r="C3" s="324"/>
      <c r="D3" s="324"/>
      <c r="E3" s="324"/>
      <c r="F3" s="325"/>
      <c r="G3" s="321" t="s">
        <v>61</v>
      </c>
      <c r="H3" s="88" t="s">
        <v>32</v>
      </c>
      <c r="I3" s="320">
        <v>2025</v>
      </c>
      <c r="J3" s="320">
        <v>2026</v>
      </c>
      <c r="K3" s="314">
        <v>2027</v>
      </c>
      <c r="L3" s="333">
        <v>2024</v>
      </c>
      <c r="M3" s="334"/>
      <c r="N3" s="334"/>
      <c r="O3" s="336"/>
      <c r="P3" s="333">
        <v>2025</v>
      </c>
      <c r="Q3" s="334"/>
      <c r="R3" s="334"/>
      <c r="S3" s="336"/>
      <c r="T3" s="333">
        <v>2026</v>
      </c>
      <c r="U3" s="334"/>
      <c r="V3" s="334"/>
      <c r="W3" s="336"/>
      <c r="X3" s="334">
        <v>2027</v>
      </c>
      <c r="Y3" s="334"/>
      <c r="Z3" s="334"/>
      <c r="AA3" s="335"/>
    </row>
    <row r="4" spans="1:27">
      <c r="B4" s="326"/>
      <c r="C4" s="327"/>
      <c r="D4" s="327"/>
      <c r="E4" s="327"/>
      <c r="F4" s="328"/>
      <c r="G4" s="322"/>
      <c r="H4" s="89">
        <v>2024</v>
      </c>
      <c r="I4" s="319"/>
      <c r="J4" s="319"/>
      <c r="K4" s="315"/>
      <c r="L4" s="90" t="s">
        <v>3</v>
      </c>
      <c r="M4" s="91" t="s">
        <v>4</v>
      </c>
      <c r="N4" s="91" t="s">
        <v>5</v>
      </c>
      <c r="O4" s="92" t="s">
        <v>6</v>
      </c>
      <c r="P4" s="90" t="s">
        <v>3</v>
      </c>
      <c r="Q4" s="91" t="s">
        <v>4</v>
      </c>
      <c r="R4" s="91" t="s">
        <v>5</v>
      </c>
      <c r="S4" s="92" t="s">
        <v>6</v>
      </c>
      <c r="T4" s="90" t="s">
        <v>3</v>
      </c>
      <c r="U4" s="91" t="s">
        <v>4</v>
      </c>
      <c r="V4" s="91" t="s">
        <v>5</v>
      </c>
      <c r="W4" s="92" t="s">
        <v>6</v>
      </c>
      <c r="X4" s="91" t="s">
        <v>3</v>
      </c>
      <c r="Y4" s="91" t="s">
        <v>4</v>
      </c>
      <c r="Z4" s="91" t="s">
        <v>5</v>
      </c>
      <c r="AA4" s="93" t="s">
        <v>6</v>
      </c>
    </row>
    <row r="5" spans="1:27" ht="4.3499999999999996" customHeight="1">
      <c r="B5" s="94"/>
      <c r="C5" s="95"/>
      <c r="D5" s="95"/>
      <c r="E5" s="95"/>
      <c r="F5" s="96"/>
      <c r="G5" s="97"/>
      <c r="H5" s="98"/>
      <c r="I5" s="99"/>
      <c r="J5" s="99"/>
      <c r="K5" s="98"/>
      <c r="L5" s="100"/>
      <c r="M5" s="100"/>
      <c r="N5" s="100"/>
      <c r="O5" s="101"/>
      <c r="P5" s="100"/>
      <c r="Q5" s="100"/>
      <c r="R5" s="100"/>
      <c r="S5" s="100"/>
      <c r="T5" s="102"/>
      <c r="U5" s="100"/>
      <c r="V5" s="100"/>
      <c r="W5" s="103"/>
      <c r="X5" s="100"/>
      <c r="Y5" s="100"/>
      <c r="Z5" s="100"/>
      <c r="AA5" s="104"/>
    </row>
    <row r="6" spans="1:27">
      <c r="B6" s="105"/>
      <c r="C6" s="100" t="s">
        <v>0</v>
      </c>
      <c r="D6" s="100"/>
      <c r="E6" s="100"/>
      <c r="F6" s="103"/>
      <c r="G6" s="37" t="s">
        <v>146</v>
      </c>
      <c r="H6" s="106">
        <v>130985.118</v>
      </c>
      <c r="I6" s="107">
        <v>137129.3355921456</v>
      </c>
      <c r="J6" s="107">
        <v>142420.13650427118</v>
      </c>
      <c r="K6" s="106">
        <v>149701.8439891728</v>
      </c>
      <c r="L6" s="108">
        <v>32387.661</v>
      </c>
      <c r="M6" s="108">
        <v>32566.956999999999</v>
      </c>
      <c r="N6" s="108">
        <v>32794.040999999997</v>
      </c>
      <c r="O6" s="109">
        <v>33236.459000000003</v>
      </c>
      <c r="P6" s="108">
        <v>33504.957999999999</v>
      </c>
      <c r="Q6" s="108">
        <v>34046.650999999998</v>
      </c>
      <c r="R6" s="108">
        <v>34607.001012042703</v>
      </c>
      <c r="S6" s="108">
        <v>34970.725580102888</v>
      </c>
      <c r="T6" s="110">
        <v>35120.39382858156</v>
      </c>
      <c r="U6" s="108">
        <v>35429.762866478988</v>
      </c>
      <c r="V6" s="108">
        <v>35770.530624499705</v>
      </c>
      <c r="W6" s="109">
        <v>36099.449184710931</v>
      </c>
      <c r="X6" s="108">
        <v>36583.589334700293</v>
      </c>
      <c r="Y6" s="108">
        <v>37132.950025132595</v>
      </c>
      <c r="Z6" s="108">
        <v>37719.654644396876</v>
      </c>
      <c r="AA6" s="111">
        <v>38265.64998494304</v>
      </c>
    </row>
    <row r="7" spans="1:27">
      <c r="B7" s="105"/>
      <c r="C7" s="100"/>
      <c r="D7" s="100"/>
      <c r="E7" s="100" t="s">
        <v>107</v>
      </c>
      <c r="F7" s="103"/>
      <c r="G7" s="37" t="s">
        <v>146</v>
      </c>
      <c r="H7" s="109">
        <v>76980.716</v>
      </c>
      <c r="I7" s="107">
        <v>81126.538726026178</v>
      </c>
      <c r="J7" s="107">
        <v>83750.071791750059</v>
      </c>
      <c r="K7" s="109">
        <v>87471.60169452845</v>
      </c>
      <c r="L7" s="108">
        <v>18864.599999999999</v>
      </c>
      <c r="M7" s="108">
        <v>19052.855</v>
      </c>
      <c r="N7" s="108">
        <v>19328.287</v>
      </c>
      <c r="O7" s="109">
        <v>19734.973999999998</v>
      </c>
      <c r="P7" s="108">
        <v>19876.772000000001</v>
      </c>
      <c r="Q7" s="108">
        <v>20242.056</v>
      </c>
      <c r="R7" s="108">
        <v>20414.189871970902</v>
      </c>
      <c r="S7" s="108">
        <v>20593.52085405527</v>
      </c>
      <c r="T7" s="110">
        <v>20656.449943261072</v>
      </c>
      <c r="U7" s="108">
        <v>20851.032487537603</v>
      </c>
      <c r="V7" s="108">
        <v>21043.288410340589</v>
      </c>
      <c r="W7" s="109">
        <v>21199.300950610803</v>
      </c>
      <c r="X7" s="108">
        <v>21474.047049105266</v>
      </c>
      <c r="Y7" s="108">
        <v>21726.009516887676</v>
      </c>
      <c r="Z7" s="108">
        <v>22002.204046169267</v>
      </c>
      <c r="AA7" s="111">
        <v>22269.341082366242</v>
      </c>
    </row>
    <row r="8" spans="1:27">
      <c r="B8" s="105"/>
      <c r="C8" s="100"/>
      <c r="D8" s="100"/>
      <c r="E8" s="100" t="s">
        <v>28</v>
      </c>
      <c r="F8" s="103"/>
      <c r="G8" s="37" t="s">
        <v>146</v>
      </c>
      <c r="H8" s="109">
        <v>27421.964</v>
      </c>
      <c r="I8" s="108">
        <v>29370.097999999998</v>
      </c>
      <c r="J8" s="108">
        <v>30051.151999999998</v>
      </c>
      <c r="K8" s="109">
        <v>31280.331999999999</v>
      </c>
      <c r="L8" s="108">
        <v>6646.6289999999999</v>
      </c>
      <c r="M8" s="108">
        <v>6792.6710000000003</v>
      </c>
      <c r="N8" s="108">
        <v>6919.4970000000003</v>
      </c>
      <c r="O8" s="109">
        <v>7063.1670000000004</v>
      </c>
      <c r="P8" s="108">
        <v>7185.1580000000004</v>
      </c>
      <c r="Q8" s="108">
        <v>7355.3040000000001</v>
      </c>
      <c r="R8" s="108">
        <v>7389.0720000000001</v>
      </c>
      <c r="S8" s="108">
        <v>7440.5640000000003</v>
      </c>
      <c r="T8" s="110">
        <v>7462.9859999999999</v>
      </c>
      <c r="U8" s="108">
        <v>7480.056999999998</v>
      </c>
      <c r="V8" s="108">
        <v>7522.9520000000002</v>
      </c>
      <c r="W8" s="109">
        <v>7585.1570000000002</v>
      </c>
      <c r="X8" s="108">
        <v>7653.01</v>
      </c>
      <c r="Y8" s="108">
        <v>7775.1840000000002</v>
      </c>
      <c r="Z8" s="108">
        <v>7881.96</v>
      </c>
      <c r="AA8" s="111">
        <v>7970.1779999999999</v>
      </c>
    </row>
    <row r="9" spans="1:27">
      <c r="B9" s="105"/>
      <c r="C9" s="100"/>
      <c r="D9" s="100"/>
      <c r="E9" s="100" t="s">
        <v>1</v>
      </c>
      <c r="F9" s="103"/>
      <c r="G9" s="37" t="s">
        <v>146</v>
      </c>
      <c r="H9" s="109">
        <v>26638.017</v>
      </c>
      <c r="I9" s="108">
        <v>28011.614536006284</v>
      </c>
      <c r="J9" s="108">
        <v>29201.226468453391</v>
      </c>
      <c r="K9" s="109">
        <v>29501.77957085154</v>
      </c>
      <c r="L9" s="108">
        <v>7018.299</v>
      </c>
      <c r="M9" s="108">
        <v>6693.2579999999998</v>
      </c>
      <c r="N9" s="108">
        <v>6335.7650000000003</v>
      </c>
      <c r="O9" s="109">
        <v>6590.6949999999997</v>
      </c>
      <c r="P9" s="108">
        <v>6642.5129999999999</v>
      </c>
      <c r="Q9" s="108">
        <v>7194.78</v>
      </c>
      <c r="R9" s="108">
        <v>7023.3467217474863</v>
      </c>
      <c r="S9" s="108">
        <v>7150.974814258796</v>
      </c>
      <c r="T9" s="110">
        <v>7307.2545351016679</v>
      </c>
      <c r="U9" s="108">
        <v>7295.6168581278389</v>
      </c>
      <c r="V9" s="108">
        <v>7288.2653267377245</v>
      </c>
      <c r="W9" s="109">
        <v>7310.0897484861589</v>
      </c>
      <c r="X9" s="108">
        <v>7282.1241218999285</v>
      </c>
      <c r="Y9" s="108">
        <v>7312.0604943115904</v>
      </c>
      <c r="Z9" s="108">
        <v>7398.1975524299742</v>
      </c>
      <c r="AA9" s="111">
        <v>7509.3974022100465</v>
      </c>
    </row>
    <row r="10" spans="1:27">
      <c r="B10" s="105"/>
      <c r="C10" s="100"/>
      <c r="D10" s="100"/>
      <c r="E10" s="100" t="s">
        <v>2</v>
      </c>
      <c r="F10" s="103"/>
      <c r="G10" s="37" t="s">
        <v>146</v>
      </c>
      <c r="H10" s="109">
        <v>131040.697</v>
      </c>
      <c r="I10" s="108">
        <v>138508.25126203246</v>
      </c>
      <c r="J10" s="108">
        <v>143002.45026020345</v>
      </c>
      <c r="K10" s="109">
        <v>148253.71326538001</v>
      </c>
      <c r="L10" s="108">
        <v>32529.527999999998</v>
      </c>
      <c r="M10" s="108">
        <v>32538.784</v>
      </c>
      <c r="N10" s="108">
        <v>32583.548999999999</v>
      </c>
      <c r="O10" s="109">
        <v>33388.835999999996</v>
      </c>
      <c r="P10" s="108">
        <v>33704.442999999999</v>
      </c>
      <c r="Q10" s="108">
        <v>34792.14</v>
      </c>
      <c r="R10" s="108">
        <v>34826.608593718389</v>
      </c>
      <c r="S10" s="108">
        <v>35185.059668314068</v>
      </c>
      <c r="T10" s="110">
        <v>35426.69047836274</v>
      </c>
      <c r="U10" s="108">
        <v>35626.706345665443</v>
      </c>
      <c r="V10" s="108">
        <v>35854.505737078311</v>
      </c>
      <c r="W10" s="109">
        <v>36094.547699096962</v>
      </c>
      <c r="X10" s="108">
        <v>36409.181171005192</v>
      </c>
      <c r="Y10" s="108">
        <v>36813.254011199264</v>
      </c>
      <c r="Z10" s="108">
        <v>37282.361598599244</v>
      </c>
      <c r="AA10" s="111">
        <v>37748.916484576286</v>
      </c>
    </row>
    <row r="11" spans="1:27">
      <c r="B11" s="105"/>
      <c r="C11" s="100"/>
      <c r="D11" s="100" t="s">
        <v>29</v>
      </c>
      <c r="E11" s="100"/>
      <c r="F11" s="103"/>
      <c r="G11" s="37" t="s">
        <v>146</v>
      </c>
      <c r="H11" s="109">
        <v>111476.821</v>
      </c>
      <c r="I11" s="108">
        <v>114871.0088548663</v>
      </c>
      <c r="J11" s="108">
        <v>118392.43825015667</v>
      </c>
      <c r="K11" s="109">
        <v>125645.58860459866</v>
      </c>
      <c r="L11" s="108">
        <v>27117.772000000001</v>
      </c>
      <c r="M11" s="108">
        <v>28003.698</v>
      </c>
      <c r="N11" s="108">
        <v>27972.260999999999</v>
      </c>
      <c r="O11" s="109">
        <v>28383.09</v>
      </c>
      <c r="P11" s="108">
        <v>28878.042000000001</v>
      </c>
      <c r="Q11" s="108">
        <v>28946.38</v>
      </c>
      <c r="R11" s="108">
        <v>28364.011715534587</v>
      </c>
      <c r="S11" s="108">
        <v>28682.575139331708</v>
      </c>
      <c r="T11" s="110">
        <v>29031.925509431563</v>
      </c>
      <c r="U11" s="108">
        <v>29398.629857680058</v>
      </c>
      <c r="V11" s="108">
        <v>29780.305184812463</v>
      </c>
      <c r="W11" s="109">
        <v>30181.577698232599</v>
      </c>
      <c r="X11" s="108">
        <v>30667.491110239062</v>
      </c>
      <c r="Y11" s="108">
        <v>31125.698489626611</v>
      </c>
      <c r="Z11" s="108">
        <v>31661.794828283037</v>
      </c>
      <c r="AA11" s="111">
        <v>32190.60417644995</v>
      </c>
    </row>
    <row r="12" spans="1:27">
      <c r="B12" s="105"/>
      <c r="C12" s="100"/>
      <c r="D12" s="100" t="s">
        <v>30</v>
      </c>
      <c r="E12" s="100"/>
      <c r="F12" s="103"/>
      <c r="G12" s="37" t="s">
        <v>146</v>
      </c>
      <c r="H12" s="109">
        <v>111158.08399999999</v>
      </c>
      <c r="I12" s="108">
        <v>116236.87061325066</v>
      </c>
      <c r="J12" s="108">
        <v>119552.1655960014</v>
      </c>
      <c r="K12" s="109">
        <v>124819.51867191671</v>
      </c>
      <c r="L12" s="108">
        <v>26404.109</v>
      </c>
      <c r="M12" s="108">
        <v>28042.138999999999</v>
      </c>
      <c r="N12" s="108">
        <v>28081.625</v>
      </c>
      <c r="O12" s="109">
        <v>28630.210999999999</v>
      </c>
      <c r="P12" s="108">
        <v>29479.175999999999</v>
      </c>
      <c r="Q12" s="108">
        <v>29092.847000000002</v>
      </c>
      <c r="R12" s="108">
        <v>28598.210486468892</v>
      </c>
      <c r="S12" s="108">
        <v>29066.637126781778</v>
      </c>
      <c r="T12" s="110">
        <v>29474.868404155859</v>
      </c>
      <c r="U12" s="108">
        <v>29739.929457616839</v>
      </c>
      <c r="V12" s="108">
        <v>30011.210015681852</v>
      </c>
      <c r="W12" s="109">
        <v>30326.157718546845</v>
      </c>
      <c r="X12" s="108">
        <v>30645.208915501211</v>
      </c>
      <c r="Y12" s="108">
        <v>30960.578803677232</v>
      </c>
      <c r="Z12" s="108">
        <v>31381.161025365578</v>
      </c>
      <c r="AA12" s="111">
        <v>31832.56992737269</v>
      </c>
    </row>
    <row r="13" spans="1:27" ht="15" thickBot="1">
      <c r="B13" s="112"/>
      <c r="C13" s="113"/>
      <c r="D13" s="113" t="s">
        <v>31</v>
      </c>
      <c r="E13" s="113"/>
      <c r="F13" s="114"/>
      <c r="G13" s="115" t="s">
        <v>146</v>
      </c>
      <c r="H13" s="116">
        <v>318.73700000000099</v>
      </c>
      <c r="I13" s="117">
        <v>-1365.8617583843734</v>
      </c>
      <c r="J13" s="117">
        <v>-1159.7273458447125</v>
      </c>
      <c r="K13" s="116">
        <v>826.06993268194856</v>
      </c>
      <c r="L13" s="117">
        <v>713.66300000000047</v>
      </c>
      <c r="M13" s="117">
        <v>-38.440999999998894</v>
      </c>
      <c r="N13" s="117">
        <v>-109.3640000000014</v>
      </c>
      <c r="O13" s="116">
        <v>-247.12099999999919</v>
      </c>
      <c r="P13" s="117">
        <v>-601.1339999999982</v>
      </c>
      <c r="Q13" s="117">
        <v>-146.46700000000055</v>
      </c>
      <c r="R13" s="117">
        <v>-234.19877093430478</v>
      </c>
      <c r="S13" s="117">
        <v>-384.06198745006986</v>
      </c>
      <c r="T13" s="118">
        <v>-442.94289472429591</v>
      </c>
      <c r="U13" s="117">
        <v>-341.29959993678131</v>
      </c>
      <c r="V13" s="117">
        <v>-230.90483086938912</v>
      </c>
      <c r="W13" s="116">
        <v>-144.58002031424621</v>
      </c>
      <c r="X13" s="117">
        <v>22.282194737850659</v>
      </c>
      <c r="Y13" s="117">
        <v>165.11968594937935</v>
      </c>
      <c r="Z13" s="117">
        <v>280.63380291745852</v>
      </c>
      <c r="AA13" s="119">
        <v>358.03424907726003</v>
      </c>
    </row>
    <row r="14" spans="1:27" ht="15" thickBot="1">
      <c r="G14" s="84"/>
    </row>
    <row r="15" spans="1:27" ht="30" customHeight="1">
      <c r="B15" s="248" t="str">
        <f>" "&amp;Súhrn!$H$3&amp;" - komponenty HDP [zmena oproti predchádzajúcemu obdobiu]"</f>
        <v xml:space="preserve"> Jesenná strednodobá predikcia (P3Q-2025) - komponenty HDP [zmena oproti predchádzajúcemu obdobiu]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1"/>
    </row>
    <row r="16" spans="1:27">
      <c r="B16" s="323" t="s">
        <v>27</v>
      </c>
      <c r="C16" s="324"/>
      <c r="D16" s="324"/>
      <c r="E16" s="324"/>
      <c r="F16" s="325"/>
      <c r="G16" s="321" t="s">
        <v>61</v>
      </c>
      <c r="H16" s="88" t="str">
        <f t="shared" ref="H16:K16" si="0">H$3</f>
        <v>Skutočnosť</v>
      </c>
      <c r="I16" s="320">
        <f t="shared" si="0"/>
        <v>2025</v>
      </c>
      <c r="J16" s="320">
        <f t="shared" si="0"/>
        <v>2026</v>
      </c>
      <c r="K16" s="314">
        <f t="shared" si="0"/>
        <v>2027</v>
      </c>
      <c r="L16" s="333">
        <f t="shared" ref="L16:X16" si="1">L$3</f>
        <v>2024</v>
      </c>
      <c r="M16" s="334"/>
      <c r="N16" s="334"/>
      <c r="O16" s="336"/>
      <c r="P16" s="333">
        <f t="shared" si="1"/>
        <v>2025</v>
      </c>
      <c r="Q16" s="334"/>
      <c r="R16" s="334"/>
      <c r="S16" s="336"/>
      <c r="T16" s="333">
        <f t="shared" si="1"/>
        <v>2026</v>
      </c>
      <c r="U16" s="334"/>
      <c r="V16" s="334"/>
      <c r="W16" s="336"/>
      <c r="X16" s="333">
        <f t="shared" si="1"/>
        <v>2027</v>
      </c>
      <c r="Y16" s="334"/>
      <c r="Z16" s="334"/>
      <c r="AA16" s="335"/>
    </row>
    <row r="17" spans="2:27">
      <c r="B17" s="326"/>
      <c r="C17" s="327"/>
      <c r="D17" s="327"/>
      <c r="E17" s="327"/>
      <c r="F17" s="328"/>
      <c r="G17" s="322"/>
      <c r="H17" s="89">
        <f>$H$4</f>
        <v>2024</v>
      </c>
      <c r="I17" s="319"/>
      <c r="J17" s="319"/>
      <c r="K17" s="315"/>
      <c r="L17" s="90" t="s">
        <v>3</v>
      </c>
      <c r="M17" s="91" t="s">
        <v>4</v>
      </c>
      <c r="N17" s="91" t="s">
        <v>5</v>
      </c>
      <c r="O17" s="92" t="s">
        <v>6</v>
      </c>
      <c r="P17" s="90" t="s">
        <v>3</v>
      </c>
      <c r="Q17" s="91" t="s">
        <v>4</v>
      </c>
      <c r="R17" s="91" t="s">
        <v>5</v>
      </c>
      <c r="S17" s="92" t="s">
        <v>6</v>
      </c>
      <c r="T17" s="90" t="s">
        <v>3</v>
      </c>
      <c r="U17" s="91" t="s">
        <v>4</v>
      </c>
      <c r="V17" s="91" t="s">
        <v>5</v>
      </c>
      <c r="W17" s="92" t="s">
        <v>6</v>
      </c>
      <c r="X17" s="91" t="s">
        <v>3</v>
      </c>
      <c r="Y17" s="91" t="s">
        <v>4</v>
      </c>
      <c r="Z17" s="91" t="s">
        <v>5</v>
      </c>
      <c r="AA17" s="93" t="s">
        <v>6</v>
      </c>
    </row>
    <row r="18" spans="2:27" ht="4.3499999999999996" customHeight="1">
      <c r="B18" s="94"/>
      <c r="C18" s="95"/>
      <c r="D18" s="95"/>
      <c r="E18" s="95"/>
      <c r="F18" s="96"/>
      <c r="G18" s="97"/>
      <c r="H18" s="98"/>
      <c r="I18" s="99"/>
      <c r="J18" s="99"/>
      <c r="K18" s="98"/>
      <c r="L18" s="100"/>
      <c r="M18" s="100"/>
      <c r="N18" s="100"/>
      <c r="O18" s="101"/>
      <c r="P18" s="100"/>
      <c r="Q18" s="100"/>
      <c r="R18" s="100"/>
      <c r="S18" s="100"/>
      <c r="T18" s="102"/>
      <c r="U18" s="100"/>
      <c r="V18" s="100"/>
      <c r="W18" s="103"/>
      <c r="X18" s="100"/>
      <c r="Y18" s="100"/>
      <c r="Z18" s="100"/>
      <c r="AA18" s="104"/>
    </row>
    <row r="19" spans="2:27">
      <c r="B19" s="105"/>
      <c r="C19" s="100" t="s">
        <v>0</v>
      </c>
      <c r="D19" s="100"/>
      <c r="E19" s="100"/>
      <c r="F19" s="103"/>
      <c r="G19" s="37" t="s">
        <v>147</v>
      </c>
      <c r="H19" s="120">
        <v>2.0616777177357761</v>
      </c>
      <c r="I19" s="121">
        <v>0.81627243191719856</v>
      </c>
      <c r="J19" s="15">
        <v>0.5269271617512743</v>
      </c>
      <c r="K19" s="16">
        <v>2.0826701301330814</v>
      </c>
      <c r="L19" s="121">
        <v>0.67962446409654831</v>
      </c>
      <c r="M19" s="121">
        <v>0.25052660601090793</v>
      </c>
      <c r="N19" s="121">
        <v>0.17300423058155445</v>
      </c>
      <c r="O19" s="120">
        <v>0.28990443741898275</v>
      </c>
      <c r="P19" s="121">
        <v>0.10697045435972541</v>
      </c>
      <c r="Q19" s="121">
        <v>0.16398844420800174</v>
      </c>
      <c r="R19" s="121">
        <v>0.24697427577949327</v>
      </c>
      <c r="S19" s="121">
        <v>0.37520202821879423</v>
      </c>
      <c r="T19" s="122">
        <v>-0.21320188489060854</v>
      </c>
      <c r="U19" s="121">
        <v>0.1329710815174252</v>
      </c>
      <c r="V19" s="121">
        <v>0.28293600403661401</v>
      </c>
      <c r="W19" s="120">
        <v>0.21226041377690308</v>
      </c>
      <c r="X19" s="121">
        <v>0.51974734202198647</v>
      </c>
      <c r="Y19" s="121">
        <v>0.712275332806243</v>
      </c>
      <c r="Z19" s="121">
        <v>0.93179460294288674</v>
      </c>
      <c r="AA19" s="123">
        <v>0.84046187485647295</v>
      </c>
    </row>
    <row r="20" spans="2:27">
      <c r="B20" s="105"/>
      <c r="C20" s="100"/>
      <c r="D20" s="100"/>
      <c r="E20" s="100" t="s">
        <v>107</v>
      </c>
      <c r="F20" s="103"/>
      <c r="G20" s="37" t="s">
        <v>147</v>
      </c>
      <c r="H20" s="120">
        <v>2.7840824779389948</v>
      </c>
      <c r="I20" s="121">
        <v>1.0827336027209782</v>
      </c>
      <c r="J20" s="15">
        <v>-0.26021803486057138</v>
      </c>
      <c r="K20" s="120">
        <v>1.0316341845858688</v>
      </c>
      <c r="L20" s="121">
        <v>1.1417896367617288</v>
      </c>
      <c r="M20" s="121">
        <v>2.1097726949818707E-2</v>
      </c>
      <c r="N20" s="121">
        <v>0.29519608513174944</v>
      </c>
      <c r="O20" s="120">
        <v>0.7231131858604698</v>
      </c>
      <c r="P20" s="121">
        <v>-5.9842099725386788E-3</v>
      </c>
      <c r="Q20" s="121">
        <v>0.71455471416861371</v>
      </c>
      <c r="R20" s="121">
        <v>-0.49031896220996884</v>
      </c>
      <c r="S20" s="121">
        <v>0.40909550587076637</v>
      </c>
      <c r="T20" s="122">
        <v>-0.63114976065891426</v>
      </c>
      <c r="U20" s="121">
        <v>0.10041899412571809</v>
      </c>
      <c r="V20" s="121">
        <v>0.14042753970637989</v>
      </c>
      <c r="W20" s="120">
        <v>-4.3595197704320299E-2</v>
      </c>
      <c r="X20" s="121">
        <v>0.20159659956549092</v>
      </c>
      <c r="Y20" s="121">
        <v>0.39312078557362895</v>
      </c>
      <c r="Z20" s="121">
        <v>0.62843646851320045</v>
      </c>
      <c r="AA20" s="123">
        <v>0.61397411083517284</v>
      </c>
    </row>
    <row r="21" spans="2:27">
      <c r="B21" s="105"/>
      <c r="C21" s="100"/>
      <c r="D21" s="100"/>
      <c r="E21" s="100" t="s">
        <v>28</v>
      </c>
      <c r="F21" s="103"/>
      <c r="G21" s="37" t="s">
        <v>147</v>
      </c>
      <c r="H21" s="120">
        <v>3.7404640916800247</v>
      </c>
      <c r="I21" s="121">
        <v>1.1484422891504096</v>
      </c>
      <c r="J21" s="121">
        <v>-0.4774888607801131</v>
      </c>
      <c r="K21" s="120">
        <v>1.3403289621250565</v>
      </c>
      <c r="L21" s="121">
        <v>1.7427891974008247</v>
      </c>
      <c r="M21" s="121">
        <v>0.50840990358580029</v>
      </c>
      <c r="N21" s="121">
        <v>0.14213877934960806</v>
      </c>
      <c r="O21" s="120">
        <v>0.58746759323329911</v>
      </c>
      <c r="P21" s="121">
        <v>0.3246206587979259</v>
      </c>
      <c r="Q21" s="121">
        <v>0.54001545398709538</v>
      </c>
      <c r="R21" s="121">
        <v>-0.46297748251123494</v>
      </c>
      <c r="S21" s="121">
        <v>3.8179857540043827E-2</v>
      </c>
      <c r="T21" s="122">
        <v>-0.34979129269595433</v>
      </c>
      <c r="U21" s="121">
        <v>-0.12450474049603599</v>
      </c>
      <c r="V21" s="121">
        <v>2.9993862724737141E-2</v>
      </c>
      <c r="W21" s="120">
        <v>7.6740488855975286E-2</v>
      </c>
      <c r="X21" s="121">
        <v>0.40543954337243804</v>
      </c>
      <c r="Y21" s="121">
        <v>0.79288967997557336</v>
      </c>
      <c r="Z21" s="121">
        <v>0.4735277895639598</v>
      </c>
      <c r="AA21" s="123">
        <v>0.22142887369966502</v>
      </c>
    </row>
    <row r="22" spans="2:27">
      <c r="B22" s="105"/>
      <c r="C22" s="100"/>
      <c r="D22" s="100"/>
      <c r="E22" s="100" t="s">
        <v>1</v>
      </c>
      <c r="F22" s="103"/>
      <c r="G22" s="37" t="s">
        <v>147</v>
      </c>
      <c r="H22" s="120">
        <v>1.8465035231366471</v>
      </c>
      <c r="I22" s="121">
        <v>1.7087419446790193</v>
      </c>
      <c r="J22" s="121">
        <v>0.75352795896395719</v>
      </c>
      <c r="K22" s="120">
        <v>-1.9177731724365685</v>
      </c>
      <c r="L22" s="121">
        <v>-1.9953716185477788</v>
      </c>
      <c r="M22" s="121">
        <v>-5.5458670876705014</v>
      </c>
      <c r="N22" s="121">
        <v>-7.1356593448066974</v>
      </c>
      <c r="O22" s="120">
        <v>0.52073008638681983</v>
      </c>
      <c r="P22" s="121">
        <v>2.6656909078357955</v>
      </c>
      <c r="Q22" s="121">
        <v>6.9410756330836421</v>
      </c>
      <c r="R22" s="121">
        <v>-2.6656685130065512</v>
      </c>
      <c r="S22" s="121">
        <v>0.94842942963921928</v>
      </c>
      <c r="T22" s="122">
        <v>1.1413337727741606</v>
      </c>
      <c r="U22" s="121">
        <v>-1.1209741312812582</v>
      </c>
      <c r="V22" s="121">
        <v>-0.86383481506354087</v>
      </c>
      <c r="W22" s="120">
        <v>-0.45447687686265681</v>
      </c>
      <c r="X22" s="121">
        <v>-1.1525551036676802</v>
      </c>
      <c r="Y22" s="121">
        <v>-0.30295169706883485</v>
      </c>
      <c r="Z22" s="121">
        <v>0.57008163748031393</v>
      </c>
      <c r="AA22" s="123">
        <v>0.90923955266832479</v>
      </c>
    </row>
    <row r="23" spans="2:27">
      <c r="B23" s="105"/>
      <c r="C23" s="100"/>
      <c r="D23" s="100"/>
      <c r="E23" s="100" t="s">
        <v>2</v>
      </c>
      <c r="F23" s="103"/>
      <c r="G23" s="37" t="s">
        <v>147</v>
      </c>
      <c r="H23" s="120">
        <v>2.7724556036222481</v>
      </c>
      <c r="I23" s="121">
        <v>1.2309348167133862</v>
      </c>
      <c r="J23" s="121">
        <v>-8.4820496375840548E-2</v>
      </c>
      <c r="K23" s="120">
        <v>0.45016634068333872</v>
      </c>
      <c r="L23" s="121">
        <v>0.52147278219072746</v>
      </c>
      <c r="M23" s="121">
        <v>-1.159491890132486</v>
      </c>
      <c r="N23" s="121">
        <v>-1.3653002271974088</v>
      </c>
      <c r="O23" s="120">
        <v>0.65347890448090595</v>
      </c>
      <c r="P23" s="121">
        <v>0.61272778676352857</v>
      </c>
      <c r="Q23" s="121">
        <v>1.9889075858937844</v>
      </c>
      <c r="R23" s="121">
        <v>-0.96472247543898959</v>
      </c>
      <c r="S23" s="121">
        <v>0.45085252906847018</v>
      </c>
      <c r="T23" s="122">
        <v>-0.18812572148685547</v>
      </c>
      <c r="U23" s="121">
        <v>-0.21460069285488714</v>
      </c>
      <c r="V23" s="121">
        <v>-0.10158024659649811</v>
      </c>
      <c r="W23" s="120">
        <v>-0.10850277085091875</v>
      </c>
      <c r="X23" s="121">
        <v>-5.0159519608442338E-2</v>
      </c>
      <c r="Y23" s="121">
        <v>0.32543595037969908</v>
      </c>
      <c r="Z23" s="121">
        <v>0.58438971828962849</v>
      </c>
      <c r="AA23" s="123">
        <v>0.59667057880781726</v>
      </c>
    </row>
    <row r="24" spans="2:27">
      <c r="B24" s="105"/>
      <c r="C24" s="100"/>
      <c r="D24" s="100" t="s">
        <v>29</v>
      </c>
      <c r="E24" s="100"/>
      <c r="F24" s="103"/>
      <c r="G24" s="37" t="s">
        <v>147</v>
      </c>
      <c r="H24" s="120">
        <v>-0.17501593940724547</v>
      </c>
      <c r="I24" s="121">
        <v>3.7079608435406755</v>
      </c>
      <c r="J24" s="121">
        <v>1.112092192201473</v>
      </c>
      <c r="K24" s="120">
        <v>4.0389626113845623</v>
      </c>
      <c r="L24" s="121">
        <v>-3.0771595707350485</v>
      </c>
      <c r="M24" s="121">
        <v>2.4460381556482389</v>
      </c>
      <c r="N24" s="121">
        <v>-0.63152178977637163</v>
      </c>
      <c r="O24" s="120">
        <v>0.33562770836816469</v>
      </c>
      <c r="P24" s="121">
        <v>4.0988525837270373</v>
      </c>
      <c r="Q24" s="121">
        <v>-0.2389968680796386</v>
      </c>
      <c r="R24" s="121">
        <v>-1.6055019117770541</v>
      </c>
      <c r="S24" s="121">
        <v>0.30038221440401003</v>
      </c>
      <c r="T24" s="122">
        <v>0.5887917136200258</v>
      </c>
      <c r="U24" s="121">
        <v>0.77397594677783843</v>
      </c>
      <c r="V24" s="121">
        <v>0.781300911022214</v>
      </c>
      <c r="W24" s="120">
        <v>0.78353338780605952</v>
      </c>
      <c r="X24" s="121">
        <v>1.0442091750575599</v>
      </c>
      <c r="Y24" s="121">
        <v>1.1035224534654731</v>
      </c>
      <c r="Z24" s="121">
        <v>1.2737261512457678</v>
      </c>
      <c r="AA24" s="123">
        <v>1.1769010726235081</v>
      </c>
    </row>
    <row r="25" spans="2:27">
      <c r="B25" s="105"/>
      <c r="C25" s="100"/>
      <c r="D25" s="100" t="s">
        <v>30</v>
      </c>
      <c r="E25" s="100"/>
      <c r="F25" s="103"/>
      <c r="G25" s="37" t="s">
        <v>147</v>
      </c>
      <c r="H25" s="120">
        <v>1.5389674653165457</v>
      </c>
      <c r="I25" s="121">
        <v>5.1388873371786588</v>
      </c>
      <c r="J25" s="121">
        <v>0.79782636108802762</v>
      </c>
      <c r="K25" s="120">
        <v>2.2631342179245451</v>
      </c>
      <c r="L25" s="121">
        <v>-4.610992391812772</v>
      </c>
      <c r="M25" s="121">
        <v>4.5169598833185773</v>
      </c>
      <c r="N25" s="121">
        <v>-1.5149119334588335</v>
      </c>
      <c r="O25" s="120">
        <v>-4.7676117954736696E-2</v>
      </c>
      <c r="P25" s="121">
        <v>5.8848247178099058</v>
      </c>
      <c r="Q25" s="121">
        <v>-0.5866809308050307</v>
      </c>
      <c r="R25" s="121">
        <v>-1.3581959009576252</v>
      </c>
      <c r="S25" s="121">
        <v>0.49099996726073414</v>
      </c>
      <c r="T25" s="122">
        <v>0.66981784507194675</v>
      </c>
      <c r="U25" s="121">
        <v>0.3999770638205149</v>
      </c>
      <c r="V25" s="121">
        <v>0.36464976560704088</v>
      </c>
      <c r="W25" s="120">
        <v>0.44532707795086424</v>
      </c>
      <c r="X25" s="121">
        <v>0.42926882564175628</v>
      </c>
      <c r="Y25" s="121">
        <v>0.68809056714984251</v>
      </c>
      <c r="Z25" s="121">
        <v>0.89990000473316911</v>
      </c>
      <c r="AA25" s="123">
        <v>0.9196150922377484</v>
      </c>
    </row>
    <row r="26" spans="2:27" ht="15" thickBot="1">
      <c r="B26" s="112"/>
      <c r="C26" s="113"/>
      <c r="D26" s="113" t="s">
        <v>31</v>
      </c>
      <c r="E26" s="113"/>
      <c r="F26" s="114"/>
      <c r="G26" s="115" t="s">
        <v>147</v>
      </c>
      <c r="H26" s="124">
        <v>-27.367525598549932</v>
      </c>
      <c r="I26" s="125">
        <v>-28.028749392943013</v>
      </c>
      <c r="J26" s="125">
        <v>11.294396537247849</v>
      </c>
      <c r="K26" s="124">
        <v>56.149766499193561</v>
      </c>
      <c r="L26" s="126">
        <v>36.717068493570451</v>
      </c>
      <c r="M26" s="125">
        <v>-35.04101789950397</v>
      </c>
      <c r="N26" s="125">
        <v>25.097173180069248</v>
      </c>
      <c r="O26" s="124">
        <v>9.1244633917465308</v>
      </c>
      <c r="P26" s="125">
        <v>-33.409988297471898</v>
      </c>
      <c r="Q26" s="125">
        <v>11.371969836414436</v>
      </c>
      <c r="R26" s="125">
        <v>-8.9775293088358694</v>
      </c>
      <c r="S26" s="125">
        <v>-5.8574521204105707</v>
      </c>
      <c r="T26" s="127">
        <v>-2.2052377373103411</v>
      </c>
      <c r="U26" s="125">
        <v>14.049750475800991</v>
      </c>
      <c r="V26" s="125">
        <v>13.801014093712169</v>
      </c>
      <c r="W26" s="124">
        <v>10.104161584770679</v>
      </c>
      <c r="X26" s="125">
        <v>16.504671316188933</v>
      </c>
      <c r="Y26" s="125">
        <v>10.106916763006325</v>
      </c>
      <c r="Z26" s="125">
        <v>8.6823854021366884</v>
      </c>
      <c r="AA26" s="128">
        <v>5.9107854088237701</v>
      </c>
    </row>
    <row r="27" spans="2:27" ht="15" thickBot="1"/>
    <row r="28" spans="2:27" ht="30" customHeight="1">
      <c r="B28" s="248" t="str">
        <f>" "&amp;Súhrn!$H$3&amp;" - komponenty HDP [príspevky k rastu]"</f>
        <v xml:space="preserve"> Jesenná strednodobá predikcia (P3Q-2025) - komponenty HDP [príspevky k rastu]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1"/>
    </row>
    <row r="29" spans="2:27">
      <c r="B29" s="323" t="s">
        <v>27</v>
      </c>
      <c r="C29" s="324"/>
      <c r="D29" s="324"/>
      <c r="E29" s="324"/>
      <c r="F29" s="325"/>
      <c r="G29" s="321" t="s">
        <v>61</v>
      </c>
      <c r="H29" s="88" t="str">
        <f t="shared" ref="H29:K29" si="2">H$3</f>
        <v>Skutočnosť</v>
      </c>
      <c r="I29" s="320">
        <f t="shared" si="2"/>
        <v>2025</v>
      </c>
      <c r="J29" s="320">
        <f t="shared" si="2"/>
        <v>2026</v>
      </c>
      <c r="K29" s="314">
        <f t="shared" si="2"/>
        <v>2027</v>
      </c>
      <c r="L29" s="333">
        <f t="shared" ref="L29:X29" si="3">L$3</f>
        <v>2024</v>
      </c>
      <c r="M29" s="334"/>
      <c r="N29" s="334"/>
      <c r="O29" s="336"/>
      <c r="P29" s="333">
        <f t="shared" ref="P29" si="4">P$3</f>
        <v>2025</v>
      </c>
      <c r="Q29" s="334"/>
      <c r="R29" s="334"/>
      <c r="S29" s="336"/>
      <c r="T29" s="333">
        <f t="shared" si="3"/>
        <v>2026</v>
      </c>
      <c r="U29" s="334"/>
      <c r="V29" s="334"/>
      <c r="W29" s="336"/>
      <c r="X29" s="333">
        <f t="shared" si="3"/>
        <v>2027</v>
      </c>
      <c r="Y29" s="334"/>
      <c r="Z29" s="334"/>
      <c r="AA29" s="335"/>
    </row>
    <row r="30" spans="2:27">
      <c r="B30" s="326"/>
      <c r="C30" s="327"/>
      <c r="D30" s="327"/>
      <c r="E30" s="327"/>
      <c r="F30" s="328"/>
      <c r="G30" s="322"/>
      <c r="H30" s="89">
        <f>$H$4</f>
        <v>2024</v>
      </c>
      <c r="I30" s="319"/>
      <c r="J30" s="319"/>
      <c r="K30" s="315"/>
      <c r="L30" s="90" t="s">
        <v>3</v>
      </c>
      <c r="M30" s="91" t="s">
        <v>4</v>
      </c>
      <c r="N30" s="91" t="s">
        <v>5</v>
      </c>
      <c r="O30" s="92" t="s">
        <v>6</v>
      </c>
      <c r="P30" s="90" t="s">
        <v>3</v>
      </c>
      <c r="Q30" s="91" t="s">
        <v>4</v>
      </c>
      <c r="R30" s="91" t="s">
        <v>5</v>
      </c>
      <c r="S30" s="92" t="s">
        <v>6</v>
      </c>
      <c r="T30" s="90" t="s">
        <v>3</v>
      </c>
      <c r="U30" s="91" t="s">
        <v>4</v>
      </c>
      <c r="V30" s="91" t="s">
        <v>5</v>
      </c>
      <c r="W30" s="92" t="s">
        <v>6</v>
      </c>
      <c r="X30" s="91" t="s">
        <v>3</v>
      </c>
      <c r="Y30" s="91" t="s">
        <v>4</v>
      </c>
      <c r="Z30" s="91" t="s">
        <v>5</v>
      </c>
      <c r="AA30" s="93" t="s">
        <v>6</v>
      </c>
    </row>
    <row r="31" spans="2:27" ht="4.3499999999999996" customHeight="1">
      <c r="B31" s="94"/>
      <c r="C31" s="95"/>
      <c r="D31" s="95"/>
      <c r="E31" s="95"/>
      <c r="F31" s="96"/>
      <c r="G31" s="97"/>
      <c r="H31" s="98"/>
      <c r="I31" s="99"/>
      <c r="J31" s="99"/>
      <c r="K31" s="129"/>
      <c r="L31" s="100"/>
      <c r="M31" s="100"/>
      <c r="N31" s="100"/>
      <c r="O31" s="101"/>
      <c r="P31" s="100"/>
      <c r="Q31" s="100"/>
      <c r="R31" s="100"/>
      <c r="S31" s="100"/>
      <c r="T31" s="102"/>
      <c r="U31" s="100"/>
      <c r="V31" s="100"/>
      <c r="W31" s="103"/>
      <c r="X31" s="100"/>
      <c r="Y31" s="100"/>
      <c r="Z31" s="100"/>
      <c r="AA31" s="104"/>
    </row>
    <row r="32" spans="2:27">
      <c r="B32" s="105"/>
      <c r="C32" s="100" t="s">
        <v>0</v>
      </c>
      <c r="D32" s="100"/>
      <c r="E32" s="100"/>
      <c r="F32" s="103"/>
      <c r="G32" s="37" t="s">
        <v>147</v>
      </c>
      <c r="H32" s="120">
        <v>2.0616777177357761</v>
      </c>
      <c r="I32" s="121">
        <v>0.81627243191719856</v>
      </c>
      <c r="J32" s="121">
        <v>0.5269271617512743</v>
      </c>
      <c r="K32" s="120">
        <v>2.0826701301330814</v>
      </c>
      <c r="L32" s="121">
        <v>0.67962446409654831</v>
      </c>
      <c r="M32" s="121">
        <v>0.25052660601090793</v>
      </c>
      <c r="N32" s="121">
        <v>0.17300423058155445</v>
      </c>
      <c r="O32" s="120">
        <v>0.28990443741898275</v>
      </c>
      <c r="P32" s="121">
        <v>0.10697045435972541</v>
      </c>
      <c r="Q32" s="121">
        <v>0.16398844420800174</v>
      </c>
      <c r="R32" s="121">
        <v>0.24697427577949327</v>
      </c>
      <c r="S32" s="121">
        <v>0.37520202821879423</v>
      </c>
      <c r="T32" s="122">
        <v>-0.21320188489060854</v>
      </c>
      <c r="U32" s="121">
        <v>0.1329710815174252</v>
      </c>
      <c r="V32" s="121">
        <v>0.28293600403661401</v>
      </c>
      <c r="W32" s="120">
        <v>0.21226041377690308</v>
      </c>
      <c r="X32" s="121">
        <v>0.51974734202198647</v>
      </c>
      <c r="Y32" s="121">
        <v>0.712275332806243</v>
      </c>
      <c r="Z32" s="121">
        <v>0.93179460294288674</v>
      </c>
      <c r="AA32" s="123">
        <v>0.84046187485647295</v>
      </c>
    </row>
    <row r="33" spans="2:27">
      <c r="B33" s="105"/>
      <c r="C33" s="100"/>
      <c r="D33" s="100"/>
      <c r="E33" s="100" t="s">
        <v>107</v>
      </c>
      <c r="F33" s="103"/>
      <c r="G33" s="37" t="s">
        <v>148</v>
      </c>
      <c r="H33" s="120">
        <v>1.5484197485040705</v>
      </c>
      <c r="I33" s="121">
        <v>0.6064449449244943</v>
      </c>
      <c r="J33" s="121">
        <v>-0.14613474969517321</v>
      </c>
      <c r="K33" s="120">
        <v>0.57481466401178605</v>
      </c>
      <c r="L33" s="121">
        <v>0.63661672448379836</v>
      </c>
      <c r="M33" s="121">
        <v>1.1817256469750726E-2</v>
      </c>
      <c r="N33" s="121">
        <v>0.16496679669337991</v>
      </c>
      <c r="O33" s="120">
        <v>0.40459607172826251</v>
      </c>
      <c r="P33" s="121">
        <v>-3.3627464867387494E-3</v>
      </c>
      <c r="Q33" s="121">
        <v>0.4010813651720585</v>
      </c>
      <c r="R33" s="121">
        <v>-0.27673004414007385</v>
      </c>
      <c r="S33" s="121">
        <v>0.22919038421996366</v>
      </c>
      <c r="T33" s="122">
        <v>-0.3537127611749874</v>
      </c>
      <c r="U33" s="121">
        <v>5.6041706421978324E-2</v>
      </c>
      <c r="V33" s="121">
        <v>7.8344148339220571E-2</v>
      </c>
      <c r="W33" s="120">
        <v>-2.428708144055303E-2</v>
      </c>
      <c r="X33" s="121">
        <v>0.11202363191974217</v>
      </c>
      <c r="Y33" s="121">
        <v>0.21775879604360138</v>
      </c>
      <c r="Z33" s="121">
        <v>0.34700251790076803</v>
      </c>
      <c r="AA33" s="123">
        <v>0.33799792575096349</v>
      </c>
    </row>
    <row r="34" spans="2:27">
      <c r="B34" s="105"/>
      <c r="C34" s="100"/>
      <c r="D34" s="100"/>
      <c r="E34" s="100" t="s">
        <v>28</v>
      </c>
      <c r="F34" s="103"/>
      <c r="G34" s="37" t="s">
        <v>148</v>
      </c>
      <c r="H34" s="120">
        <v>0.7188373937375343</v>
      </c>
      <c r="I34" s="121">
        <v>0.22433644353150348</v>
      </c>
      <c r="J34" s="121">
        <v>-9.3579875268135465E-2</v>
      </c>
      <c r="K34" s="120">
        <v>0.26005759238475656</v>
      </c>
      <c r="L34" s="121">
        <v>0.33603086401356769</v>
      </c>
      <c r="M34" s="121">
        <v>9.9062746248906139E-2</v>
      </c>
      <c r="N34" s="121">
        <v>2.7766726519217789E-2</v>
      </c>
      <c r="O34" s="120">
        <v>0.11472608658753382</v>
      </c>
      <c r="P34" s="121">
        <v>6.3583009053496217E-2</v>
      </c>
      <c r="Q34" s="121">
        <v>0.10600206322925418</v>
      </c>
      <c r="R34" s="121">
        <v>-9.1221106790602496E-2</v>
      </c>
      <c r="S34" s="121">
        <v>7.4693557394168364E-3</v>
      </c>
      <c r="T34" s="122">
        <v>-6.8202011513439825E-2</v>
      </c>
      <c r="U34" s="121">
        <v>-2.4242600336829786E-2</v>
      </c>
      <c r="V34" s="121">
        <v>5.8251559571577032E-3</v>
      </c>
      <c r="W34" s="120">
        <v>1.4866300972154144E-2</v>
      </c>
      <c r="X34" s="121">
        <v>7.8436238282111978E-2</v>
      </c>
      <c r="Y34" s="121">
        <v>0.15321781748516325</v>
      </c>
      <c r="Z34" s="121">
        <v>9.1577643979967066E-2</v>
      </c>
      <c r="AA34" s="123">
        <v>4.2628681691448442E-2</v>
      </c>
    </row>
    <row r="35" spans="2:27">
      <c r="B35" s="105"/>
      <c r="C35" s="100"/>
      <c r="D35" s="100"/>
      <c r="E35" s="100" t="s">
        <v>1</v>
      </c>
      <c r="F35" s="103"/>
      <c r="G35" s="37" t="s">
        <v>148</v>
      </c>
      <c r="H35" s="120">
        <v>0.38387142198793456</v>
      </c>
      <c r="I35" s="121">
        <v>0.35448310560949603</v>
      </c>
      <c r="J35" s="121">
        <v>0.15770522388914041</v>
      </c>
      <c r="K35" s="120">
        <v>-0.40227384999135996</v>
      </c>
      <c r="L35" s="121">
        <v>-0.4608972872845038</v>
      </c>
      <c r="M35" s="121">
        <v>-1.2469665902248304</v>
      </c>
      <c r="N35" s="121">
        <v>-1.5116587848558027</v>
      </c>
      <c r="O35" s="120">
        <v>0.10226584595215071</v>
      </c>
      <c r="P35" s="121">
        <v>0.52471822875401786</v>
      </c>
      <c r="Q35" s="121">
        <v>1.4012129860210409</v>
      </c>
      <c r="R35" s="121">
        <v>-0.5745349563417429</v>
      </c>
      <c r="S35" s="121">
        <v>0.19847696674238249</v>
      </c>
      <c r="T35" s="122">
        <v>0.24020989596319439</v>
      </c>
      <c r="U35" s="121">
        <v>-0.23912743535976941</v>
      </c>
      <c r="V35" s="121">
        <v>-0.18196656448476245</v>
      </c>
      <c r="W35" s="120">
        <v>-9.4640659747191352E-2</v>
      </c>
      <c r="X35" s="121">
        <v>-0.23841223572717241</v>
      </c>
      <c r="Y35" s="121">
        <v>-6.1624625251143164E-2</v>
      </c>
      <c r="Z35" s="121">
        <v>0.11479364516883478</v>
      </c>
      <c r="AA35" s="123">
        <v>0.18243153877567478</v>
      </c>
    </row>
    <row r="36" spans="2:27">
      <c r="B36" s="105"/>
      <c r="C36" s="100"/>
      <c r="D36" s="100"/>
      <c r="E36" s="100" t="s">
        <v>2</v>
      </c>
      <c r="F36" s="103"/>
      <c r="G36" s="37" t="s">
        <v>148</v>
      </c>
      <c r="H36" s="120">
        <v>2.6511285642295359</v>
      </c>
      <c r="I36" s="121">
        <v>1.1852644940655077</v>
      </c>
      <c r="J36" s="121">
        <v>-8.2009401074175189E-2</v>
      </c>
      <c r="K36" s="120">
        <v>0.43259840640517921</v>
      </c>
      <c r="L36" s="121">
        <v>0.51175030121286924</v>
      </c>
      <c r="M36" s="121">
        <v>-1.1360865875061772</v>
      </c>
      <c r="N36" s="121">
        <v>-1.3189252616431948</v>
      </c>
      <c r="O36" s="120">
        <v>0.62158800426793659</v>
      </c>
      <c r="P36" s="121">
        <v>0.58493849132078579</v>
      </c>
      <c r="Q36" s="121">
        <v>1.9082964144223398</v>
      </c>
      <c r="R36" s="121">
        <v>-0.94248610727240889</v>
      </c>
      <c r="S36" s="121">
        <v>0.43513670670176641</v>
      </c>
      <c r="T36" s="122">
        <v>-0.1817048767252363</v>
      </c>
      <c r="U36" s="121">
        <v>-0.20732832927463124</v>
      </c>
      <c r="V36" s="121">
        <v>-9.7797260188384166E-2</v>
      </c>
      <c r="W36" s="120">
        <v>-0.10406144021558336</v>
      </c>
      <c r="X36" s="121">
        <v>-4.7952365525314879E-2</v>
      </c>
      <c r="Y36" s="121">
        <v>0.30935198827762145</v>
      </c>
      <c r="Z36" s="121">
        <v>0.55337380704957662</v>
      </c>
      <c r="AA36" s="123">
        <v>0.56305814621807992</v>
      </c>
    </row>
    <row r="37" spans="2:27">
      <c r="B37" s="105"/>
      <c r="C37" s="100"/>
      <c r="D37" s="100" t="s">
        <v>29</v>
      </c>
      <c r="E37" s="100"/>
      <c r="F37" s="103"/>
      <c r="G37" s="37" t="s">
        <v>148</v>
      </c>
      <c r="H37" s="120">
        <v>-0.15421755844468024</v>
      </c>
      <c r="I37" s="121">
        <v>3.1957140012198382</v>
      </c>
      <c r="J37" s="121">
        <v>0.9859502852006562</v>
      </c>
      <c r="K37" s="120">
        <v>3.6016768756738071</v>
      </c>
      <c r="L37" s="121">
        <v>-2.7209826447979548</v>
      </c>
      <c r="M37" s="121">
        <v>2.0822052030834466</v>
      </c>
      <c r="N37" s="121">
        <v>-0.54936014011825096</v>
      </c>
      <c r="O37" s="120">
        <v>0.28961733510021032</v>
      </c>
      <c r="P37" s="121">
        <v>3.5385635453928526</v>
      </c>
      <c r="Q37" s="121">
        <v>-0.21455494766279437</v>
      </c>
      <c r="R37" s="121">
        <v>-1.4355104195680648</v>
      </c>
      <c r="S37" s="121">
        <v>0.26361448987792613</v>
      </c>
      <c r="T37" s="122">
        <v>0.51633659731947945</v>
      </c>
      <c r="U37" s="121">
        <v>0.68418758133407731</v>
      </c>
      <c r="V37" s="121">
        <v>0.69508408498563212</v>
      </c>
      <c r="W37" s="120">
        <v>0.70053435913995554</v>
      </c>
      <c r="X37" s="121">
        <v>0.9389190714043717</v>
      </c>
      <c r="Y37" s="121">
        <v>0.99742872386132686</v>
      </c>
      <c r="Z37" s="121">
        <v>1.1557413215694943</v>
      </c>
      <c r="AA37" s="123">
        <v>1.0715028441090249</v>
      </c>
    </row>
    <row r="38" spans="2:27">
      <c r="B38" s="105"/>
      <c r="C38" s="100"/>
      <c r="D38" s="100" t="s">
        <v>30</v>
      </c>
      <c r="E38" s="100"/>
      <c r="F38" s="103"/>
      <c r="G38" s="37" t="s">
        <v>148</v>
      </c>
      <c r="H38" s="120">
        <v>-1.2756735285937202</v>
      </c>
      <c r="I38" s="121">
        <v>-4.2378857190432475</v>
      </c>
      <c r="J38" s="121">
        <v>-0.68615347513021585</v>
      </c>
      <c r="K38" s="120">
        <v>-1.9516051519459152</v>
      </c>
      <c r="L38" s="121">
        <v>3.9259540794071803</v>
      </c>
      <c r="M38" s="121">
        <v>-3.6437937529692208</v>
      </c>
      <c r="N38" s="121">
        <v>1.274075153458045</v>
      </c>
      <c r="O38" s="120">
        <v>3.9421062384994432E-2</v>
      </c>
      <c r="P38" s="121">
        <v>-4.8494964831053613</v>
      </c>
      <c r="Q38" s="121">
        <v>0.51136911305545296</v>
      </c>
      <c r="R38" s="121">
        <v>1.1749730357162615</v>
      </c>
      <c r="S38" s="121">
        <v>-0.41796188698305464</v>
      </c>
      <c r="T38" s="122">
        <v>-0.57083772570510072</v>
      </c>
      <c r="U38" s="121">
        <v>-0.34388817054204818</v>
      </c>
      <c r="V38" s="121">
        <v>-0.31435082076065446</v>
      </c>
      <c r="W38" s="120">
        <v>-0.38421250514745642</v>
      </c>
      <c r="X38" s="121">
        <v>-0.37121936385706933</v>
      </c>
      <c r="Y38" s="121">
        <v>-0.59450537933272052</v>
      </c>
      <c r="Z38" s="121">
        <v>-0.77732052567615972</v>
      </c>
      <c r="AA38" s="123">
        <v>-0.79409911547066725</v>
      </c>
    </row>
    <row r="39" spans="2:27">
      <c r="B39" s="105"/>
      <c r="C39" s="100"/>
      <c r="D39" s="100" t="s">
        <v>31</v>
      </c>
      <c r="E39" s="100"/>
      <c r="F39" s="103"/>
      <c r="G39" s="37" t="s">
        <v>148</v>
      </c>
      <c r="H39" s="130">
        <v>-1.4298910870383934</v>
      </c>
      <c r="I39" s="121">
        <v>-1.0421717178234302</v>
      </c>
      <c r="J39" s="121">
        <v>0.29979681007045761</v>
      </c>
      <c r="K39" s="120">
        <v>1.6500717237279028</v>
      </c>
      <c r="L39" s="121">
        <v>1.2049714346092257</v>
      </c>
      <c r="M39" s="121">
        <v>-1.5615885498857744</v>
      </c>
      <c r="N39" s="121">
        <v>0.72471501333979416</v>
      </c>
      <c r="O39" s="120">
        <v>0.32903839748520469</v>
      </c>
      <c r="P39" s="121">
        <v>-1.3109329377125092</v>
      </c>
      <c r="Q39" s="121">
        <v>0.29681416539265854</v>
      </c>
      <c r="R39" s="121">
        <v>-0.26053738385180319</v>
      </c>
      <c r="S39" s="121">
        <v>-0.15434739710512851</v>
      </c>
      <c r="T39" s="122">
        <v>-5.4501128385621302E-2</v>
      </c>
      <c r="U39" s="121">
        <v>0.34029941079202913</v>
      </c>
      <c r="V39" s="121">
        <v>0.38073326422497772</v>
      </c>
      <c r="W39" s="120">
        <v>0.31632185399249918</v>
      </c>
      <c r="X39" s="121">
        <v>0.56769970754730237</v>
      </c>
      <c r="Y39" s="121">
        <v>0.40292334452860623</v>
      </c>
      <c r="Z39" s="121">
        <v>0.3784207958933346</v>
      </c>
      <c r="AA39" s="123">
        <v>0.27740372863835766</v>
      </c>
    </row>
    <row r="40" spans="2:27" ht="15" thickBot="1">
      <c r="B40" s="112"/>
      <c r="C40" s="113"/>
      <c r="D40" s="113" t="s">
        <v>37</v>
      </c>
      <c r="E40" s="113"/>
      <c r="F40" s="114"/>
      <c r="G40" s="115" t="s">
        <v>148</v>
      </c>
      <c r="H40" s="131">
        <v>0.84044024054461353</v>
      </c>
      <c r="I40" s="125">
        <v>0.67317965567514282</v>
      </c>
      <c r="J40" s="125">
        <v>0.30913975275496436</v>
      </c>
      <c r="K40" s="124">
        <v>0</v>
      </c>
      <c r="L40" s="125">
        <v>-1.0370972717255265</v>
      </c>
      <c r="M40" s="125">
        <v>2.9482017434028172</v>
      </c>
      <c r="N40" s="125">
        <v>0.76721447888500338</v>
      </c>
      <c r="O40" s="124">
        <v>-0.66072196433416852</v>
      </c>
      <c r="P40" s="125">
        <v>0.83296490075145357</v>
      </c>
      <c r="Q40" s="125">
        <v>-2.0411221356070213</v>
      </c>
      <c r="R40" s="125">
        <v>1.4499977669037136</v>
      </c>
      <c r="S40" s="125">
        <v>9.4412718622169517E-2</v>
      </c>
      <c r="T40" s="127">
        <v>2.3004120220221115E-2</v>
      </c>
      <c r="U40" s="125">
        <v>0</v>
      </c>
      <c r="V40" s="125">
        <v>0</v>
      </c>
      <c r="W40" s="124">
        <v>0</v>
      </c>
      <c r="X40" s="125">
        <v>0</v>
      </c>
      <c r="Y40" s="125">
        <v>0</v>
      </c>
      <c r="Z40" s="125">
        <v>0</v>
      </c>
      <c r="AA40" s="128">
        <v>0</v>
      </c>
    </row>
    <row r="41" spans="2:27">
      <c r="B41" s="61" t="s">
        <v>115</v>
      </c>
      <c r="C41" s="139"/>
      <c r="D41" s="139"/>
      <c r="E41" s="139"/>
      <c r="F41" s="139"/>
      <c r="G41" s="84"/>
    </row>
    <row r="42" spans="2:27">
      <c r="B42" s="139"/>
      <c r="C42" s="139"/>
      <c r="D42" s="139"/>
      <c r="E42" s="139"/>
      <c r="F42" s="139"/>
      <c r="G42" s="84"/>
    </row>
    <row r="43" spans="2:27" ht="15" thickBot="1">
      <c r="B43" s="86" t="s">
        <v>67</v>
      </c>
      <c r="I43" s="83"/>
      <c r="J43" s="83"/>
    </row>
    <row r="44" spans="2:27">
      <c r="B44" s="329" t="s">
        <v>27</v>
      </c>
      <c r="C44" s="330"/>
      <c r="D44" s="330"/>
      <c r="E44" s="330"/>
      <c r="F44" s="331"/>
      <c r="G44" s="332" t="s">
        <v>61</v>
      </c>
      <c r="H44" s="132" t="str">
        <f>H$3</f>
        <v>Skutočnosť</v>
      </c>
      <c r="I44" s="318">
        <f>I$3</f>
        <v>2025</v>
      </c>
      <c r="J44" s="318">
        <f t="shared" ref="J44:K44" si="5">J$3</f>
        <v>2026</v>
      </c>
      <c r="K44" s="316">
        <f t="shared" si="5"/>
        <v>2027</v>
      </c>
    </row>
    <row r="45" spans="2:27" ht="15" customHeight="1">
      <c r="B45" s="326"/>
      <c r="C45" s="327"/>
      <c r="D45" s="327"/>
      <c r="E45" s="327"/>
      <c r="F45" s="328"/>
      <c r="G45" s="322"/>
      <c r="H45" s="89">
        <f>$H$4</f>
        <v>2024</v>
      </c>
      <c r="I45" s="319"/>
      <c r="J45" s="319"/>
      <c r="K45" s="317"/>
    </row>
    <row r="46" spans="2:27" ht="4.3499999999999996" customHeight="1">
      <c r="B46" s="94"/>
      <c r="C46" s="95"/>
      <c r="D46" s="95"/>
      <c r="E46" s="95"/>
      <c r="F46" s="96"/>
      <c r="G46" s="97"/>
      <c r="H46" s="133"/>
      <c r="I46" s="99"/>
      <c r="J46" s="99"/>
      <c r="K46" s="134"/>
    </row>
    <row r="47" spans="2:27">
      <c r="B47" s="105"/>
      <c r="C47" s="100" t="s">
        <v>1</v>
      </c>
      <c r="D47" s="100"/>
      <c r="E47" s="100"/>
      <c r="F47" s="103"/>
      <c r="G47" s="37" t="s">
        <v>147</v>
      </c>
      <c r="H47" s="130">
        <v>1.8465035231366471</v>
      </c>
      <c r="I47" s="121">
        <v>1.7087419446790193</v>
      </c>
      <c r="J47" s="121">
        <v>0.75352795896395719</v>
      </c>
      <c r="K47" s="123">
        <v>-1.9177731724365685</v>
      </c>
    </row>
    <row r="48" spans="2:27">
      <c r="B48" s="105"/>
      <c r="C48" s="100"/>
      <c r="D48" s="135" t="s">
        <v>36</v>
      </c>
      <c r="E48" s="100"/>
      <c r="F48" s="103"/>
      <c r="G48" s="37" t="s">
        <v>147</v>
      </c>
      <c r="H48" s="130">
        <v>0.95029201693431276</v>
      </c>
      <c r="I48" s="121">
        <v>-2.7974799051454369</v>
      </c>
      <c r="J48" s="121">
        <v>5.5188995689903209E-2</v>
      </c>
      <c r="K48" s="123">
        <v>0.57885050035272911</v>
      </c>
    </row>
    <row r="49" spans="2:11" ht="15" thickBot="1">
      <c r="B49" s="112"/>
      <c r="C49" s="113"/>
      <c r="D49" s="136" t="s">
        <v>66</v>
      </c>
      <c r="E49" s="113"/>
      <c r="F49" s="114"/>
      <c r="G49" s="137" t="s">
        <v>147</v>
      </c>
      <c r="H49" s="131">
        <v>6.2845134841788877</v>
      </c>
      <c r="I49" s="125">
        <v>22.890589425083419</v>
      </c>
      <c r="J49" s="125">
        <v>3.3620992199016229</v>
      </c>
      <c r="K49" s="128">
        <v>-10.908724055626649</v>
      </c>
    </row>
    <row r="50" spans="2:11">
      <c r="B50" s="61" t="s">
        <v>115</v>
      </c>
      <c r="C50" s="138"/>
      <c r="D50" s="138"/>
      <c r="E50" s="138"/>
      <c r="F50" s="138"/>
      <c r="G50" s="84"/>
    </row>
    <row r="57" spans="2:11">
      <c r="G57" s="84"/>
    </row>
    <row r="58" spans="2:11">
      <c r="G58" s="84"/>
    </row>
    <row r="59" spans="2:11">
      <c r="G59" s="84"/>
    </row>
    <row r="60" spans="2:11">
      <c r="G60" s="84"/>
    </row>
    <row r="61" spans="2:11">
      <c r="G61" s="84"/>
    </row>
    <row r="62" spans="2:11">
      <c r="G62" s="84"/>
    </row>
    <row r="63" spans="2:11">
      <c r="G63" s="84"/>
    </row>
    <row r="64" spans="2:11">
      <c r="G64" s="84"/>
    </row>
    <row r="65" spans="7:7">
      <c r="G65" s="84"/>
    </row>
    <row r="66" spans="7:7">
      <c r="G66" s="84"/>
    </row>
    <row r="67" spans="7:7">
      <c r="G67" s="84"/>
    </row>
    <row r="68" spans="7:7">
      <c r="G68" s="84"/>
    </row>
    <row r="69" spans="7:7">
      <c r="G69" s="84"/>
    </row>
  </sheetData>
  <mergeCells count="32"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I16:I17"/>
    <mergeCell ref="B16:F17"/>
    <mergeCell ref="G16:G17"/>
    <mergeCell ref="K29:K30"/>
    <mergeCell ref="K16:K17"/>
    <mergeCell ref="K3:K4"/>
    <mergeCell ref="K44:K45"/>
    <mergeCell ref="J44:J45"/>
    <mergeCell ref="J29:J30"/>
    <mergeCell ref="J3:J4"/>
    <mergeCell ref="J16:J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AA48"/>
  <sheetViews>
    <sheetView zoomScale="80" zoomScaleNormal="80" workbookViewId="0">
      <selection activeCell="A14" sqref="A14:XFD14"/>
    </sheetView>
  </sheetViews>
  <sheetFormatPr defaultColWidth="9.140625" defaultRowHeight="14.25"/>
  <cols>
    <col min="1" max="5" width="3.140625" style="76" customWidth="1"/>
    <col min="6" max="6" width="39.42578125" style="76" customWidth="1"/>
    <col min="7" max="7" width="20.42578125" style="76" bestFit="1" customWidth="1"/>
    <col min="8" max="8" width="11.140625" style="76" customWidth="1"/>
    <col min="9" max="11" width="9.140625" style="76" customWidth="1"/>
    <col min="12" max="23" width="9.140625" style="76"/>
    <col min="24" max="27" width="9.140625" style="76" customWidth="1"/>
    <col min="28" max="16384" width="9.140625" style="76"/>
  </cols>
  <sheetData>
    <row r="1" spans="2:27" ht="22.5" customHeight="1" thickBot="1">
      <c r="B1" s="250" t="s">
        <v>78</v>
      </c>
      <c r="C1" s="251"/>
      <c r="D1" s="251"/>
      <c r="E1" s="251"/>
      <c r="F1" s="251"/>
    </row>
    <row r="2" spans="2:27" ht="30" customHeight="1">
      <c r="B2" s="248" t="str">
        <f>" "&amp;Súhrn!$H$3&amp;" - cenový vývoj [medziročný rast]"</f>
        <v xml:space="preserve"> Jesenná strednodobá predikcia (P3Q-2025) - cenový vývoj [medziročný rast]</v>
      </c>
      <c r="C2" s="249"/>
      <c r="D2" s="249"/>
      <c r="E2" s="249"/>
      <c r="F2" s="249"/>
      <c r="G2" s="249"/>
      <c r="H2" s="249"/>
      <c r="I2" s="249"/>
      <c r="J2" s="249"/>
      <c r="K2" s="249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1"/>
    </row>
    <row r="3" spans="2:27">
      <c r="B3" s="323" t="s">
        <v>27</v>
      </c>
      <c r="C3" s="324"/>
      <c r="D3" s="324"/>
      <c r="E3" s="324"/>
      <c r="F3" s="325"/>
      <c r="G3" s="321" t="s">
        <v>61</v>
      </c>
      <c r="H3" s="88" t="s">
        <v>32</v>
      </c>
      <c r="I3" s="320">
        <v>2025</v>
      </c>
      <c r="J3" s="320">
        <v>2026</v>
      </c>
      <c r="K3" s="314">
        <v>2027</v>
      </c>
      <c r="L3" s="333">
        <v>2024</v>
      </c>
      <c r="M3" s="334"/>
      <c r="N3" s="334"/>
      <c r="O3" s="336"/>
      <c r="P3" s="333">
        <v>2025</v>
      </c>
      <c r="Q3" s="334"/>
      <c r="R3" s="334"/>
      <c r="S3" s="336"/>
      <c r="T3" s="333">
        <v>2026</v>
      </c>
      <c r="U3" s="334"/>
      <c r="V3" s="334"/>
      <c r="W3" s="336"/>
      <c r="X3" s="334">
        <v>2027</v>
      </c>
      <c r="Y3" s="334"/>
      <c r="Z3" s="334"/>
      <c r="AA3" s="335"/>
    </row>
    <row r="4" spans="2:27">
      <c r="B4" s="326"/>
      <c r="C4" s="327"/>
      <c r="D4" s="327"/>
      <c r="E4" s="327"/>
      <c r="F4" s="328"/>
      <c r="G4" s="322"/>
      <c r="H4" s="89">
        <v>2024</v>
      </c>
      <c r="I4" s="319"/>
      <c r="J4" s="319"/>
      <c r="K4" s="315"/>
      <c r="L4" s="90" t="s">
        <v>3</v>
      </c>
      <c r="M4" s="91" t="s">
        <v>4</v>
      </c>
      <c r="N4" s="91" t="s">
        <v>5</v>
      </c>
      <c r="O4" s="92" t="s">
        <v>6</v>
      </c>
      <c r="P4" s="90" t="s">
        <v>3</v>
      </c>
      <c r="Q4" s="91" t="s">
        <v>4</v>
      </c>
      <c r="R4" s="91" t="s">
        <v>5</v>
      </c>
      <c r="S4" s="92" t="s">
        <v>6</v>
      </c>
      <c r="T4" s="90" t="s">
        <v>3</v>
      </c>
      <c r="U4" s="91" t="s">
        <v>4</v>
      </c>
      <c r="V4" s="91" t="s">
        <v>5</v>
      </c>
      <c r="W4" s="92" t="s">
        <v>6</v>
      </c>
      <c r="X4" s="91" t="s">
        <v>3</v>
      </c>
      <c r="Y4" s="91" t="s">
        <v>4</v>
      </c>
      <c r="Z4" s="91" t="s">
        <v>5</v>
      </c>
      <c r="AA4" s="93" t="s">
        <v>6</v>
      </c>
    </row>
    <row r="5" spans="2:27" ht="4.3499999999999996" customHeight="1">
      <c r="B5" s="94"/>
      <c r="C5" s="95"/>
      <c r="D5" s="95"/>
      <c r="E5" s="95"/>
      <c r="F5" s="96"/>
      <c r="G5" s="97"/>
      <c r="H5" s="98"/>
      <c r="I5" s="148"/>
      <c r="J5" s="148"/>
      <c r="K5" s="149"/>
      <c r="L5" s="150"/>
      <c r="M5" s="99"/>
      <c r="N5" s="99"/>
      <c r="O5" s="98"/>
      <c r="P5" s="150"/>
      <c r="Q5" s="99"/>
      <c r="R5" s="99"/>
      <c r="S5" s="98"/>
      <c r="T5" s="150"/>
      <c r="U5" s="99"/>
      <c r="V5" s="99"/>
      <c r="W5" s="98"/>
      <c r="X5" s="99"/>
      <c r="Y5" s="99"/>
      <c r="Z5" s="99"/>
      <c r="AA5" s="134"/>
    </row>
    <row r="6" spans="2:27">
      <c r="B6" s="94"/>
      <c r="C6" s="151" t="s">
        <v>62</v>
      </c>
      <c r="D6" s="95"/>
      <c r="E6" s="95"/>
      <c r="F6" s="152"/>
      <c r="G6" s="37" t="s">
        <v>149</v>
      </c>
      <c r="H6" s="16">
        <v>3.1559606585725959</v>
      </c>
      <c r="I6" s="15">
        <v>4.2424071547153517</v>
      </c>
      <c r="J6" s="15">
        <v>3.5947501310038348</v>
      </c>
      <c r="K6" s="16">
        <v>3.3771486259967389</v>
      </c>
      <c r="L6" s="153">
        <v>3.6321502622270998</v>
      </c>
      <c r="M6" s="15">
        <v>2.4950912312628333</v>
      </c>
      <c r="N6" s="15">
        <v>3.0536543339874527</v>
      </c>
      <c r="O6" s="16">
        <v>3.450082144812967</v>
      </c>
      <c r="P6" s="153">
        <v>4.1827511533753921</v>
      </c>
      <c r="Q6" s="15">
        <v>4.2869825249976685</v>
      </c>
      <c r="R6" s="15">
        <v>4.5402960457655865</v>
      </c>
      <c r="S6" s="16">
        <v>3.9615824904030603</v>
      </c>
      <c r="T6" s="153">
        <v>4.1644673902088556</v>
      </c>
      <c r="U6" s="15">
        <v>3.8980040391644195</v>
      </c>
      <c r="V6" s="15">
        <v>3.2485586310993853</v>
      </c>
      <c r="W6" s="16">
        <v>3.0818200755524856</v>
      </c>
      <c r="X6" s="15">
        <v>3.086871143267885</v>
      </c>
      <c r="Y6" s="15">
        <v>3.1817547212778692</v>
      </c>
      <c r="Z6" s="15">
        <v>3.4847898461662652</v>
      </c>
      <c r="AA6" s="17">
        <v>3.7517537049526197</v>
      </c>
    </row>
    <row r="7" spans="2:27">
      <c r="B7" s="105"/>
      <c r="C7" s="100"/>
      <c r="D7" s="100" t="s">
        <v>44</v>
      </c>
      <c r="E7" s="100"/>
      <c r="F7" s="103"/>
      <c r="G7" s="37" t="s">
        <v>149</v>
      </c>
      <c r="H7" s="120">
        <v>-0.92077337198468001</v>
      </c>
      <c r="I7" s="121">
        <v>0.24830687292549669</v>
      </c>
      <c r="J7" s="121">
        <v>9.6958566774326869</v>
      </c>
      <c r="K7" s="120">
        <v>9.3387058280656845</v>
      </c>
      <c r="L7" s="122">
        <v>-0.6008183560366831</v>
      </c>
      <c r="M7" s="121">
        <v>0.17663714055638025</v>
      </c>
      <c r="N7" s="121">
        <v>-1.7853927092176747</v>
      </c>
      <c r="O7" s="120">
        <v>-1.4651729682070282</v>
      </c>
      <c r="P7" s="122">
        <v>0.67740086498879748</v>
      </c>
      <c r="Q7" s="121">
        <v>-0.85051212239075369</v>
      </c>
      <c r="R7" s="121">
        <v>0.35259205488988243</v>
      </c>
      <c r="S7" s="120">
        <v>0.82533067899284163</v>
      </c>
      <c r="T7" s="122">
        <v>8.8393035806849412</v>
      </c>
      <c r="U7" s="121">
        <v>10.091946261362111</v>
      </c>
      <c r="V7" s="121">
        <v>9.8757539141656849</v>
      </c>
      <c r="W7" s="120">
        <v>9.9845886335554894</v>
      </c>
      <c r="X7" s="121">
        <v>9.4440018068338532</v>
      </c>
      <c r="Y7" s="121">
        <v>9.3176849118083709</v>
      </c>
      <c r="Z7" s="121">
        <v>9.3288493475925094</v>
      </c>
      <c r="AA7" s="123">
        <v>9.2644529488716785</v>
      </c>
    </row>
    <row r="8" spans="2:27">
      <c r="B8" s="105"/>
      <c r="C8" s="100"/>
      <c r="D8" s="100" t="s">
        <v>38</v>
      </c>
      <c r="E8" s="100"/>
      <c r="F8" s="103"/>
      <c r="G8" s="37" t="s">
        <v>149</v>
      </c>
      <c r="H8" s="120">
        <v>3.1981613282668917</v>
      </c>
      <c r="I8" s="121">
        <v>3.7971033236073453</v>
      </c>
      <c r="J8" s="121">
        <v>3.3940898875258938</v>
      </c>
      <c r="K8" s="120">
        <v>3.3935269471262473</v>
      </c>
      <c r="L8" s="122">
        <v>3.9171167199382921</v>
      </c>
      <c r="M8" s="121">
        <v>1.676698194325013</v>
      </c>
      <c r="N8" s="121">
        <v>3.0817841452593768</v>
      </c>
      <c r="O8" s="120">
        <v>4.1367565586669173</v>
      </c>
      <c r="P8" s="122">
        <v>3.4512748716643387</v>
      </c>
      <c r="Q8" s="121">
        <v>4.0803382663847856</v>
      </c>
      <c r="R8" s="121">
        <v>4.5685074716531204</v>
      </c>
      <c r="S8" s="120">
        <v>3.0966661519702114</v>
      </c>
      <c r="T8" s="122">
        <v>3.9007683530227553</v>
      </c>
      <c r="U8" s="121">
        <v>3.9534806353725571</v>
      </c>
      <c r="V8" s="121">
        <v>2.8740682334381233</v>
      </c>
      <c r="W8" s="120">
        <v>2.8650498559038624</v>
      </c>
      <c r="X8" s="121">
        <v>3.159672859464834</v>
      </c>
      <c r="Y8" s="121">
        <v>3.2222161922847761</v>
      </c>
      <c r="Z8" s="121">
        <v>3.5278296044747322</v>
      </c>
      <c r="AA8" s="123">
        <v>3.6616327679015512</v>
      </c>
    </row>
    <row r="9" spans="2:27">
      <c r="B9" s="105"/>
      <c r="C9" s="100"/>
      <c r="D9" s="100" t="s">
        <v>39</v>
      </c>
      <c r="E9" s="100"/>
      <c r="F9" s="103"/>
      <c r="G9" s="37" t="s">
        <v>149</v>
      </c>
      <c r="H9" s="120">
        <v>5.8761983694533626</v>
      </c>
      <c r="I9" s="121">
        <v>8.037663322538819</v>
      </c>
      <c r="J9" s="121">
        <v>3.4256643820369987</v>
      </c>
      <c r="K9" s="120">
        <v>2.6497629546745856</v>
      </c>
      <c r="L9" s="122">
        <v>5.1947120556524737</v>
      </c>
      <c r="M9" s="121">
        <v>4.9617871840093954</v>
      </c>
      <c r="N9" s="121">
        <v>6.7717126242731212</v>
      </c>
      <c r="O9" s="120">
        <v>6.5533474016186091</v>
      </c>
      <c r="P9" s="122">
        <v>8.0219980001818385</v>
      </c>
      <c r="Q9" s="121">
        <v>8.2424106642769175</v>
      </c>
      <c r="R9" s="121">
        <v>7.9440049709473186</v>
      </c>
      <c r="S9" s="120">
        <v>7.9465898703328151</v>
      </c>
      <c r="T9" s="122">
        <v>5.0400187144562523</v>
      </c>
      <c r="U9" s="121">
        <v>3.946515245528559</v>
      </c>
      <c r="V9" s="121">
        <v>2.7604661801876631</v>
      </c>
      <c r="W9" s="120">
        <v>2.0304257155640926</v>
      </c>
      <c r="X9" s="121">
        <v>2.1693829352301748</v>
      </c>
      <c r="Y9" s="121">
        <v>2.3399088936199206</v>
      </c>
      <c r="Z9" s="121">
        <v>2.7915461966927921</v>
      </c>
      <c r="AA9" s="123">
        <v>3.2896847671755722</v>
      </c>
    </row>
    <row r="10" spans="2:27">
      <c r="B10" s="105"/>
      <c r="C10" s="100"/>
      <c r="D10" s="100" t="s">
        <v>68</v>
      </c>
      <c r="E10" s="100"/>
      <c r="F10" s="103"/>
      <c r="G10" s="37" t="s">
        <v>149</v>
      </c>
      <c r="H10" s="120">
        <v>2.6400053145552391</v>
      </c>
      <c r="I10" s="121">
        <v>2.7468024523389829</v>
      </c>
      <c r="J10" s="121">
        <v>1.0587612816965759</v>
      </c>
      <c r="K10" s="120">
        <v>1.3904386649205946</v>
      </c>
      <c r="L10" s="122">
        <v>4.1495804252776907</v>
      </c>
      <c r="M10" s="121">
        <v>2.3126440435508329</v>
      </c>
      <c r="N10" s="121">
        <v>1.9773712593845687</v>
      </c>
      <c r="O10" s="120">
        <v>2.1636506687647454</v>
      </c>
      <c r="P10" s="122">
        <v>2.9464681494615519</v>
      </c>
      <c r="Q10" s="121">
        <v>2.9982911294081021</v>
      </c>
      <c r="R10" s="121">
        <v>2.9247973977869322</v>
      </c>
      <c r="S10" s="120">
        <v>2.1246305141614101</v>
      </c>
      <c r="T10" s="122">
        <v>1.1297195397594209</v>
      </c>
      <c r="U10" s="121">
        <v>0.81573559432554532</v>
      </c>
      <c r="V10" s="121">
        <v>1.0428412174528603</v>
      </c>
      <c r="W10" s="120">
        <v>1.2472392593635817</v>
      </c>
      <c r="X10" s="121">
        <v>1.0665360131851855</v>
      </c>
      <c r="Y10" s="121">
        <v>1.2135553832274297</v>
      </c>
      <c r="Z10" s="121">
        <v>1.4854859311978572</v>
      </c>
      <c r="AA10" s="123">
        <v>1.7929614269562819</v>
      </c>
    </row>
    <row r="11" spans="2:27" ht="4.3499999999999996" customHeight="1">
      <c r="B11" s="105"/>
      <c r="C11" s="100"/>
      <c r="D11" s="100"/>
      <c r="E11" s="100"/>
      <c r="F11" s="103"/>
      <c r="G11" s="37"/>
      <c r="H11" s="120"/>
      <c r="I11" s="121"/>
      <c r="J11" s="121"/>
      <c r="K11" s="120"/>
      <c r="L11" s="122"/>
      <c r="M11" s="121"/>
      <c r="N11" s="121"/>
      <c r="O11" s="120"/>
      <c r="P11" s="122"/>
      <c r="Q11" s="121"/>
      <c r="R11" s="121"/>
      <c r="S11" s="120"/>
      <c r="T11" s="122"/>
      <c r="U11" s="121"/>
      <c r="V11" s="121"/>
      <c r="W11" s="120"/>
      <c r="X11" s="121"/>
      <c r="Y11" s="121"/>
      <c r="Z11" s="121"/>
      <c r="AA11" s="123"/>
    </row>
    <row r="12" spans="2:27">
      <c r="B12" s="105"/>
      <c r="C12" s="100"/>
      <c r="D12" s="100" t="s">
        <v>69</v>
      </c>
      <c r="E12" s="100"/>
      <c r="F12" s="103"/>
      <c r="G12" s="37" t="s">
        <v>149</v>
      </c>
      <c r="H12" s="120">
        <v>3.8734713494846602</v>
      </c>
      <c r="I12" s="121">
        <v>4.8669292884457462</v>
      </c>
      <c r="J12" s="121">
        <v>2.6722200055977225</v>
      </c>
      <c r="K12" s="120">
        <v>2.493374663978571</v>
      </c>
      <c r="L12" s="122">
        <v>4.3941701109419142</v>
      </c>
      <c r="M12" s="121">
        <v>2.9023871425194869</v>
      </c>
      <c r="N12" s="121">
        <v>3.9084865261314974</v>
      </c>
      <c r="O12" s="120">
        <v>4.2976914586317747</v>
      </c>
      <c r="P12" s="122">
        <v>4.769512166886642</v>
      </c>
      <c r="Q12" s="121">
        <v>5.1081813588129847</v>
      </c>
      <c r="R12" s="121">
        <v>5.1802405646916867</v>
      </c>
      <c r="S12" s="120">
        <v>4.4153202797803601</v>
      </c>
      <c r="T12" s="122">
        <v>3.4270451635488399</v>
      </c>
      <c r="U12" s="121">
        <v>2.9650350355273218</v>
      </c>
      <c r="V12" s="121">
        <v>2.2586643604866907</v>
      </c>
      <c r="W12" s="120">
        <v>2.0586465451194869</v>
      </c>
      <c r="X12" s="121">
        <v>2.1447105548167826</v>
      </c>
      <c r="Y12" s="121">
        <v>2.2720374572310362</v>
      </c>
      <c r="Z12" s="121">
        <v>2.6181010770177835</v>
      </c>
      <c r="AA12" s="123">
        <v>2.9340471030974555</v>
      </c>
    </row>
    <row r="13" spans="2:27">
      <c r="B13" s="105"/>
      <c r="C13" s="100"/>
      <c r="D13" s="100" t="s">
        <v>70</v>
      </c>
      <c r="E13" s="100"/>
      <c r="F13" s="103"/>
      <c r="G13" s="37" t="s">
        <v>149</v>
      </c>
      <c r="H13" s="120">
        <v>4.2779747341089802</v>
      </c>
      <c r="I13" s="121">
        <v>5.4921246640280827</v>
      </c>
      <c r="J13" s="121">
        <v>2.3082138688824188</v>
      </c>
      <c r="K13" s="120">
        <v>2.0469949018125533</v>
      </c>
      <c r="L13" s="122">
        <v>4.6906416227634651</v>
      </c>
      <c r="M13" s="121">
        <v>3.644612853367903</v>
      </c>
      <c r="N13" s="121">
        <v>4.3990749260189403</v>
      </c>
      <c r="O13" s="120">
        <v>4.384452436080565</v>
      </c>
      <c r="P13" s="122">
        <v>5.5501531579715362</v>
      </c>
      <c r="Q13" s="121">
        <v>5.7052145468539521</v>
      </c>
      <c r="R13" s="121">
        <v>5.5502615216838365</v>
      </c>
      <c r="S13" s="120">
        <v>5.1691488134372605</v>
      </c>
      <c r="T13" s="122">
        <v>3.1863152864723077</v>
      </c>
      <c r="U13" s="121">
        <v>2.4663128457628147</v>
      </c>
      <c r="V13" s="121">
        <v>1.9471925193697643</v>
      </c>
      <c r="W13" s="120">
        <v>1.6558474749703151</v>
      </c>
      <c r="X13" s="121">
        <v>1.6412063573948217</v>
      </c>
      <c r="Y13" s="121">
        <v>1.8006060977908476</v>
      </c>
      <c r="Z13" s="121">
        <v>2.1669361911217777</v>
      </c>
      <c r="AA13" s="123">
        <v>2.5735521543390547</v>
      </c>
    </row>
    <row r="14" spans="2:27">
      <c r="B14" s="105"/>
      <c r="C14" s="100"/>
      <c r="D14" s="100" t="s">
        <v>168</v>
      </c>
      <c r="E14" s="100"/>
      <c r="F14" s="103"/>
      <c r="G14" s="37" t="s">
        <v>149</v>
      </c>
      <c r="H14" s="154">
        <v>3.8827578909367304</v>
      </c>
      <c r="I14" s="121">
        <v>5.1324647743977323</v>
      </c>
      <c r="J14" s="121">
        <v>2.1064154228293148</v>
      </c>
      <c r="K14" s="154">
        <v>2.0925648120684599</v>
      </c>
      <c r="L14" s="122">
        <v>4.9765688671556489</v>
      </c>
      <c r="M14" s="121">
        <v>3.3345757236923816</v>
      </c>
      <c r="N14" s="121">
        <v>3.7426002526440811</v>
      </c>
      <c r="O14" s="120">
        <v>3.5093312406503827</v>
      </c>
      <c r="P14" s="122">
        <v>4.9347372507157132</v>
      </c>
      <c r="Q14" s="121">
        <v>5.2444273450838068</v>
      </c>
      <c r="R14" s="121">
        <v>5.3069288201681672</v>
      </c>
      <c r="S14" s="120">
        <v>5.042114451021888</v>
      </c>
      <c r="T14" s="122">
        <v>2.9127938233309578</v>
      </c>
      <c r="U14" s="121">
        <v>2.236955693915661</v>
      </c>
      <c r="V14" s="121">
        <v>1.7669994841420049</v>
      </c>
      <c r="W14" s="120">
        <v>1.5285480392859512</v>
      </c>
      <c r="X14" s="121">
        <v>1.6928716962497674</v>
      </c>
      <c r="Y14" s="121">
        <v>1.8808360114958447</v>
      </c>
      <c r="Z14" s="121">
        <v>2.2068926750891791</v>
      </c>
      <c r="AA14" s="123">
        <v>2.5842706666393269</v>
      </c>
    </row>
    <row r="15" spans="2:27" ht="4.3499999999999996" customHeight="1">
      <c r="B15" s="105"/>
      <c r="C15" s="100"/>
      <c r="D15" s="100"/>
      <c r="E15" s="100"/>
      <c r="F15" s="103"/>
      <c r="G15" s="37"/>
      <c r="H15" s="120"/>
      <c r="I15" s="121"/>
      <c r="J15" s="121"/>
      <c r="K15" s="120"/>
      <c r="L15" s="122"/>
      <c r="M15" s="121"/>
      <c r="N15" s="121"/>
      <c r="O15" s="120"/>
      <c r="P15" s="122"/>
      <c r="Q15" s="121"/>
      <c r="R15" s="121"/>
      <c r="S15" s="120"/>
      <c r="T15" s="122"/>
      <c r="U15" s="121"/>
      <c r="V15" s="121"/>
      <c r="W15" s="120"/>
      <c r="X15" s="121"/>
      <c r="Y15" s="121"/>
      <c r="Z15" s="121"/>
      <c r="AA15" s="123"/>
    </row>
    <row r="16" spans="2:27">
      <c r="B16" s="105"/>
      <c r="C16" s="100" t="s">
        <v>63</v>
      </c>
      <c r="D16" s="100"/>
      <c r="E16" s="100"/>
      <c r="F16" s="103"/>
      <c r="G16" s="37" t="s">
        <v>149</v>
      </c>
      <c r="H16" s="120">
        <v>2.7596998943710389</v>
      </c>
      <c r="I16" s="121">
        <v>4.0544871821889075</v>
      </c>
      <c r="J16" s="121">
        <v>3.541365118298657</v>
      </c>
      <c r="K16" s="120">
        <v>3.4713026515555896</v>
      </c>
      <c r="L16" s="122">
        <v>3.2084350043827499</v>
      </c>
      <c r="M16" s="121">
        <v>2.1146661893907748</v>
      </c>
      <c r="N16" s="121">
        <v>2.6681825109301656</v>
      </c>
      <c r="O16" s="120">
        <v>3.0539036812752443</v>
      </c>
      <c r="P16" s="122">
        <v>3.8870122079669045</v>
      </c>
      <c r="Q16" s="121">
        <v>4.060474826053877</v>
      </c>
      <c r="R16" s="121">
        <v>4.3548739509580798</v>
      </c>
      <c r="S16" s="120">
        <v>3.9148261036638416</v>
      </c>
      <c r="T16" s="122">
        <v>3.9570195873957772</v>
      </c>
      <c r="U16" s="121">
        <v>3.7885814792744554</v>
      </c>
      <c r="V16" s="121">
        <v>3.3199656226890539</v>
      </c>
      <c r="W16" s="120">
        <v>3.1102432932682404</v>
      </c>
      <c r="X16" s="121">
        <v>3.2515239400853204</v>
      </c>
      <c r="Y16" s="121">
        <v>3.3065095501345638</v>
      </c>
      <c r="Z16" s="121">
        <v>3.5268220409697477</v>
      </c>
      <c r="AA16" s="123">
        <v>3.7969607618726542</v>
      </c>
    </row>
    <row r="17" spans="1:27" ht="4.3499999999999996" customHeight="1">
      <c r="B17" s="105"/>
      <c r="C17" s="100"/>
      <c r="D17" s="100"/>
      <c r="E17" s="100"/>
      <c r="F17" s="103"/>
      <c r="G17" s="37"/>
      <c r="H17" s="103"/>
      <c r="I17" s="100"/>
      <c r="J17" s="100"/>
      <c r="K17" s="103"/>
      <c r="L17" s="102"/>
      <c r="M17" s="100"/>
      <c r="N17" s="100"/>
      <c r="O17" s="103"/>
      <c r="P17" s="102"/>
      <c r="Q17" s="100"/>
      <c r="R17" s="100"/>
      <c r="S17" s="103"/>
      <c r="T17" s="102"/>
      <c r="U17" s="100"/>
      <c r="V17" s="100"/>
      <c r="W17" s="103"/>
      <c r="X17" s="100"/>
      <c r="Y17" s="100"/>
      <c r="Z17" s="100"/>
      <c r="AA17" s="104"/>
    </row>
    <row r="18" spans="1:27">
      <c r="B18" s="105"/>
      <c r="C18" s="100" t="s">
        <v>16</v>
      </c>
      <c r="D18" s="100"/>
      <c r="E18" s="100"/>
      <c r="F18" s="103"/>
      <c r="G18" s="37" t="s">
        <v>150</v>
      </c>
      <c r="H18" s="120">
        <v>3.6387653173428163</v>
      </c>
      <c r="I18" s="121">
        <v>3.8431324604382411</v>
      </c>
      <c r="J18" s="121">
        <v>3.3138672401181708</v>
      </c>
      <c r="K18" s="120">
        <v>2.9683446729976737</v>
      </c>
      <c r="L18" s="122">
        <v>5.5994866836268358</v>
      </c>
      <c r="M18" s="121">
        <v>4.1839651157878421</v>
      </c>
      <c r="N18" s="121">
        <v>2.5013286938642807</v>
      </c>
      <c r="O18" s="120">
        <v>2.4278440939419426</v>
      </c>
      <c r="P18" s="122">
        <v>2.6054892998384105</v>
      </c>
      <c r="Q18" s="121">
        <v>3.7799301755376007</v>
      </c>
      <c r="R18" s="121">
        <v>4.6802163667588843</v>
      </c>
      <c r="S18" s="120">
        <v>4.2836591774619421</v>
      </c>
      <c r="T18" s="122">
        <v>4.2240383634358381</v>
      </c>
      <c r="U18" s="121">
        <v>3.5013348544691496</v>
      </c>
      <c r="V18" s="121">
        <v>2.7679643756384422</v>
      </c>
      <c r="W18" s="120">
        <v>2.8011193352589459</v>
      </c>
      <c r="X18" s="121">
        <v>2.9794449034118884</v>
      </c>
      <c r="Y18" s="121">
        <v>3.0171456910110805</v>
      </c>
      <c r="Z18" s="121">
        <v>2.9816095837394982</v>
      </c>
      <c r="AA18" s="123">
        <v>2.8754864412109669</v>
      </c>
    </row>
    <row r="19" spans="1:27">
      <c r="B19" s="105"/>
      <c r="C19" s="100"/>
      <c r="D19" s="100" t="s">
        <v>17</v>
      </c>
      <c r="E19" s="100"/>
      <c r="F19" s="103"/>
      <c r="G19" s="37" t="s">
        <v>150</v>
      </c>
      <c r="H19" s="120">
        <v>3.4672447188441851</v>
      </c>
      <c r="I19" s="121">
        <v>4.2567116696938996</v>
      </c>
      <c r="J19" s="121">
        <v>3.503211749617833</v>
      </c>
      <c r="K19" s="120">
        <v>3.3771400692286448</v>
      </c>
      <c r="L19" s="122">
        <v>2.6542167936344896</v>
      </c>
      <c r="M19" s="121">
        <v>2.9091848111199425</v>
      </c>
      <c r="N19" s="121">
        <v>3.4790101604921944</v>
      </c>
      <c r="O19" s="120">
        <v>4.816395207937461</v>
      </c>
      <c r="P19" s="122">
        <v>4.2853627095344535</v>
      </c>
      <c r="Q19" s="121">
        <v>4.4285000750071219</v>
      </c>
      <c r="R19" s="121">
        <v>4.6352610699536285</v>
      </c>
      <c r="S19" s="120">
        <v>3.7025436692856175</v>
      </c>
      <c r="T19" s="122">
        <v>3.9271309078328045</v>
      </c>
      <c r="U19" s="121">
        <v>3.6450090301983522</v>
      </c>
      <c r="V19" s="121">
        <v>3.0653782297165151</v>
      </c>
      <c r="W19" s="120">
        <v>3.3914694677531969</v>
      </c>
      <c r="X19" s="121">
        <v>3.5446370299126073</v>
      </c>
      <c r="Y19" s="121">
        <v>3.4793604037340629</v>
      </c>
      <c r="Z19" s="121">
        <v>3.3338551288256184</v>
      </c>
      <c r="AA19" s="123">
        <v>3.1402553539732452</v>
      </c>
    </row>
    <row r="20" spans="1:27">
      <c r="B20" s="105"/>
      <c r="C20" s="100"/>
      <c r="D20" s="100" t="s">
        <v>19</v>
      </c>
      <c r="E20" s="100"/>
      <c r="F20" s="103"/>
      <c r="G20" s="37" t="s">
        <v>150</v>
      </c>
      <c r="H20" s="120">
        <v>5.318944095770803</v>
      </c>
      <c r="I20" s="121">
        <v>5.8882181903124859</v>
      </c>
      <c r="J20" s="121">
        <v>2.8097738851315341</v>
      </c>
      <c r="K20" s="120">
        <v>2.7135924181417295</v>
      </c>
      <c r="L20" s="122">
        <v>4.536794051835912</v>
      </c>
      <c r="M20" s="121">
        <v>5.0622070227031628</v>
      </c>
      <c r="N20" s="121">
        <v>5.9248035013804952</v>
      </c>
      <c r="O20" s="120">
        <v>5.7506859364173835</v>
      </c>
      <c r="P20" s="122">
        <v>6.4300384285733543</v>
      </c>
      <c r="Q20" s="121">
        <v>6.5743851949493433</v>
      </c>
      <c r="R20" s="121">
        <v>5.7402612971174278</v>
      </c>
      <c r="S20" s="120">
        <v>4.8840577979102164</v>
      </c>
      <c r="T20" s="122">
        <v>4.1139005376979298</v>
      </c>
      <c r="U20" s="121">
        <v>2.616381158551647</v>
      </c>
      <c r="V20" s="121">
        <v>2.2269045280959574</v>
      </c>
      <c r="W20" s="120">
        <v>2.3194425046212643</v>
      </c>
      <c r="X20" s="121">
        <v>2.1504001594386324</v>
      </c>
      <c r="Y20" s="121">
        <v>2.6018604956926623</v>
      </c>
      <c r="Z20" s="121">
        <v>2.9612945623119629</v>
      </c>
      <c r="AA20" s="123">
        <v>3.1107786987752917</v>
      </c>
    </row>
    <row r="21" spans="1:27">
      <c r="B21" s="105"/>
      <c r="C21" s="100"/>
      <c r="D21" s="100" t="s">
        <v>18</v>
      </c>
      <c r="E21" s="100"/>
      <c r="F21" s="103"/>
      <c r="G21" s="37" t="s">
        <v>150</v>
      </c>
      <c r="H21" s="120">
        <v>0.16800396582053168</v>
      </c>
      <c r="I21" s="121">
        <v>3.3898647576237977</v>
      </c>
      <c r="J21" s="121">
        <v>3.4671981629234523</v>
      </c>
      <c r="K21" s="120">
        <v>3.0046436377803047</v>
      </c>
      <c r="L21" s="122">
        <v>-2.5048628644242115</v>
      </c>
      <c r="M21" s="121">
        <v>-1.6147507113213777</v>
      </c>
      <c r="N21" s="121">
        <v>2.1071319052967823</v>
      </c>
      <c r="O21" s="120">
        <v>3.112509363383765</v>
      </c>
      <c r="P21" s="122">
        <v>4.5561620159225527</v>
      </c>
      <c r="Q21" s="121">
        <v>4.8830859569606275</v>
      </c>
      <c r="R21" s="121">
        <v>3.1937706201523781</v>
      </c>
      <c r="S21" s="120">
        <v>0.57696708952693143</v>
      </c>
      <c r="T21" s="122">
        <v>3.5101602775605443</v>
      </c>
      <c r="U21" s="121">
        <v>3.1919993162949964</v>
      </c>
      <c r="V21" s="121">
        <v>3.6849036038994853</v>
      </c>
      <c r="W21" s="120">
        <v>3.578771619901076</v>
      </c>
      <c r="X21" s="121">
        <v>3.3190409188774055</v>
      </c>
      <c r="Y21" s="121">
        <v>3.0566831588670311</v>
      </c>
      <c r="Z21" s="121">
        <v>2.8877015179098748</v>
      </c>
      <c r="AA21" s="123">
        <v>2.7152422739753774</v>
      </c>
    </row>
    <row r="22" spans="1:27">
      <c r="B22" s="105"/>
      <c r="C22" s="100"/>
      <c r="D22" s="100" t="s">
        <v>20</v>
      </c>
      <c r="E22" s="100"/>
      <c r="F22" s="103"/>
      <c r="G22" s="37" t="s">
        <v>150</v>
      </c>
      <c r="H22" s="120">
        <v>-1.5808748029427022</v>
      </c>
      <c r="I22" s="121">
        <v>-0.63950078431069812</v>
      </c>
      <c r="J22" s="121">
        <v>1.931973511369975</v>
      </c>
      <c r="K22" s="120">
        <v>2.0063639490956149</v>
      </c>
      <c r="L22" s="122">
        <v>-7.8526888631790115</v>
      </c>
      <c r="M22" s="121">
        <v>-3.205306989079844</v>
      </c>
      <c r="N22" s="121">
        <v>1.2695201773976805</v>
      </c>
      <c r="O22" s="120">
        <v>3.8894986218402039</v>
      </c>
      <c r="P22" s="122">
        <v>0.15411956776097213</v>
      </c>
      <c r="Q22" s="121">
        <v>-0.16833536518502967</v>
      </c>
      <c r="R22" s="121">
        <v>-1.0974822653890897</v>
      </c>
      <c r="S22" s="120">
        <v>-1.3996826158085014</v>
      </c>
      <c r="T22" s="122">
        <v>1.5136154461381039</v>
      </c>
      <c r="U22" s="121">
        <v>1.5222989064293131</v>
      </c>
      <c r="V22" s="121">
        <v>2.4662765442129597</v>
      </c>
      <c r="W22" s="120">
        <v>2.2012653618428004</v>
      </c>
      <c r="X22" s="121">
        <v>2.1346356646619853</v>
      </c>
      <c r="Y22" s="121">
        <v>2.033964088057715</v>
      </c>
      <c r="Z22" s="121">
        <v>1.9629285886133374</v>
      </c>
      <c r="AA22" s="123">
        <v>1.8899411183130184</v>
      </c>
    </row>
    <row r="23" spans="1:27">
      <c r="B23" s="105"/>
      <c r="C23" s="100"/>
      <c r="D23" s="100" t="s">
        <v>21</v>
      </c>
      <c r="E23" s="100"/>
      <c r="F23" s="103"/>
      <c r="G23" s="37" t="s">
        <v>150</v>
      </c>
      <c r="H23" s="120">
        <v>-2.0265399662420975</v>
      </c>
      <c r="I23" s="121">
        <v>-0.54205533449102461</v>
      </c>
      <c r="J23" s="121">
        <v>2.0381019054159992</v>
      </c>
      <c r="K23" s="120">
        <v>2.0953487505980064</v>
      </c>
      <c r="L23" s="122">
        <v>-11.697334835416356</v>
      </c>
      <c r="M23" s="121">
        <v>-5.5810844742504599</v>
      </c>
      <c r="N23" s="121">
        <v>3.260082369413638</v>
      </c>
      <c r="O23" s="120">
        <v>6.5540152955192923</v>
      </c>
      <c r="P23" s="122">
        <v>2.4849181961131421</v>
      </c>
      <c r="Q23" s="121">
        <v>0.12289906974265818</v>
      </c>
      <c r="R23" s="121">
        <v>-1.8739256775275237</v>
      </c>
      <c r="S23" s="120">
        <v>-2.7020320954019326</v>
      </c>
      <c r="T23" s="122">
        <v>0.78699665863702251</v>
      </c>
      <c r="U23" s="121">
        <v>2.031116769728385</v>
      </c>
      <c r="V23" s="121">
        <v>2.9446567988758829</v>
      </c>
      <c r="W23" s="120">
        <v>2.3951044542641426</v>
      </c>
      <c r="X23" s="121">
        <v>2.2836662532649683</v>
      </c>
      <c r="Y23" s="121">
        <v>2.1222137270019914</v>
      </c>
      <c r="Z23" s="121">
        <v>2.0297029791458243</v>
      </c>
      <c r="AA23" s="123">
        <v>1.9411633229587295</v>
      </c>
    </row>
    <row r="24" spans="1:27">
      <c r="B24" s="105"/>
      <c r="C24" s="100"/>
      <c r="D24" s="100" t="s">
        <v>190</v>
      </c>
      <c r="E24" s="100"/>
      <c r="F24" s="103"/>
      <c r="G24" s="37" t="s">
        <v>150</v>
      </c>
      <c r="H24" s="120">
        <v>0.45488356045181888</v>
      </c>
      <c r="I24" s="121">
        <v>-9.7976536864294417E-2</v>
      </c>
      <c r="J24" s="121">
        <v>-0.10400859293167741</v>
      </c>
      <c r="K24" s="120">
        <v>-8.7158526408273929E-2</v>
      </c>
      <c r="L24" s="122">
        <v>4.353941033457474</v>
      </c>
      <c r="M24" s="121">
        <v>2.5162092489006511</v>
      </c>
      <c r="N24" s="121">
        <v>-1.9277170290206698</v>
      </c>
      <c r="O24" s="120">
        <v>-2.5006253084778365</v>
      </c>
      <c r="P24" s="122">
        <v>-2.2742845185200622</v>
      </c>
      <c r="Q24" s="121">
        <v>-0.29087694986222346</v>
      </c>
      <c r="R24" s="121">
        <v>0.79127124721895825</v>
      </c>
      <c r="S24" s="120">
        <v>1.3385166284977572</v>
      </c>
      <c r="T24" s="122">
        <v>0.72094497464006224</v>
      </c>
      <c r="U24" s="121">
        <v>-0.49868890923482923</v>
      </c>
      <c r="V24" s="121">
        <v>-0.46469653650653697</v>
      </c>
      <c r="W24" s="120">
        <v>-0.18930503900011786</v>
      </c>
      <c r="X24" s="121">
        <v>-0.14570321348665516</v>
      </c>
      <c r="Y24" s="121">
        <v>-8.6415712824432944E-2</v>
      </c>
      <c r="Z24" s="121">
        <v>-6.5446030501661312E-2</v>
      </c>
      <c r="AA24" s="123">
        <v>-5.0246831580125217E-2</v>
      </c>
    </row>
    <row r="25" spans="1:27" ht="4.3499999999999996" customHeight="1">
      <c r="B25" s="105"/>
      <c r="C25" s="100"/>
      <c r="D25" s="100"/>
      <c r="E25" s="100"/>
      <c r="F25" s="103"/>
      <c r="G25" s="37"/>
      <c r="H25" s="103"/>
      <c r="I25" s="100"/>
      <c r="J25" s="100"/>
      <c r="K25" s="103"/>
      <c r="L25" s="102"/>
      <c r="M25" s="100"/>
      <c r="N25" s="100"/>
      <c r="O25" s="103"/>
      <c r="P25" s="102"/>
      <c r="Q25" s="100"/>
      <c r="R25" s="100"/>
      <c r="S25" s="103"/>
      <c r="T25" s="102"/>
      <c r="U25" s="100"/>
      <c r="V25" s="100"/>
      <c r="W25" s="103"/>
      <c r="X25" s="100"/>
      <c r="Y25" s="100"/>
      <c r="Z25" s="100"/>
      <c r="AA25" s="104"/>
    </row>
    <row r="26" spans="1:27" ht="15" thickBot="1">
      <c r="B26" s="112"/>
      <c r="C26" s="113" t="s">
        <v>191</v>
      </c>
      <c r="D26" s="113"/>
      <c r="E26" s="113"/>
      <c r="F26" s="114"/>
      <c r="G26" s="137" t="s">
        <v>151</v>
      </c>
      <c r="H26" s="124">
        <v>4.9948493756622412</v>
      </c>
      <c r="I26" s="125">
        <v>5.4271639015988455</v>
      </c>
      <c r="J26" s="125">
        <v>2.4634156290669296</v>
      </c>
      <c r="K26" s="124">
        <v>2.0548241070393374</v>
      </c>
      <c r="L26" s="127">
        <v>6.472750276892242</v>
      </c>
      <c r="M26" s="125">
        <v>5.2619812736831619</v>
      </c>
      <c r="N26" s="125">
        <v>4.7705510606543413</v>
      </c>
      <c r="O26" s="124">
        <v>3.6023360430224898</v>
      </c>
      <c r="P26" s="127">
        <v>4.075098097848894</v>
      </c>
      <c r="Q26" s="125">
        <v>7.1559356460286523</v>
      </c>
      <c r="R26" s="125">
        <v>5.5129142187752649</v>
      </c>
      <c r="S26" s="124">
        <v>4.9717818544036589</v>
      </c>
      <c r="T26" s="127">
        <v>4.389355876327599</v>
      </c>
      <c r="U26" s="125">
        <v>1.4629222690319068</v>
      </c>
      <c r="V26" s="125">
        <v>2.1565717784167049</v>
      </c>
      <c r="W26" s="124">
        <v>1.9123381782196986</v>
      </c>
      <c r="X26" s="125">
        <v>1.6712987266534327</v>
      </c>
      <c r="Y26" s="125">
        <v>2.2270088333884672</v>
      </c>
      <c r="Z26" s="125">
        <v>2.2587542373889278</v>
      </c>
      <c r="AA26" s="128">
        <v>2.0439661250816386</v>
      </c>
    </row>
    <row r="27" spans="1:27" ht="4.3499999999999996" customHeight="1">
      <c r="A27" s="138"/>
      <c r="B27" s="138"/>
      <c r="C27" s="138"/>
      <c r="D27" s="138"/>
      <c r="E27" s="138"/>
      <c r="F27" s="138"/>
      <c r="G27" s="138"/>
    </row>
    <row r="28" spans="1:27" ht="12" customHeight="1">
      <c r="A28" s="138"/>
      <c r="B28" s="138" t="s">
        <v>115</v>
      </c>
      <c r="C28" s="138"/>
      <c r="D28" s="138"/>
      <c r="E28" s="138"/>
      <c r="F28" s="138"/>
      <c r="G28" s="138"/>
      <c r="H28" s="138"/>
    </row>
    <row r="29" spans="1:27" ht="12" customHeight="1">
      <c r="A29" s="138"/>
      <c r="B29" s="138" t="s">
        <v>125</v>
      </c>
      <c r="C29" s="138"/>
      <c r="D29" s="138"/>
      <c r="E29" s="138"/>
      <c r="F29" s="232"/>
      <c r="G29" s="138"/>
      <c r="H29" s="138"/>
      <c r="I29" s="85"/>
      <c r="J29" s="85"/>
      <c r="K29" s="85"/>
    </row>
    <row r="30" spans="1:27" ht="12" customHeight="1">
      <c r="A30" s="138"/>
      <c r="B30" s="138" t="s">
        <v>113</v>
      </c>
      <c r="C30" s="138"/>
      <c r="D30" s="138"/>
      <c r="E30" s="138"/>
      <c r="F30" s="232"/>
      <c r="G30" s="138"/>
      <c r="H30" s="138"/>
    </row>
    <row r="31" spans="1:27">
      <c r="G31" s="84"/>
    </row>
    <row r="32" spans="1:27" ht="15" thickBot="1">
      <c r="F32" s="86" t="s">
        <v>67</v>
      </c>
    </row>
    <row r="33" spans="5:23">
      <c r="F33" s="226"/>
      <c r="G33" s="227"/>
      <c r="H33" s="228">
        <v>45717</v>
      </c>
      <c r="I33" s="228">
        <v>45748</v>
      </c>
      <c r="J33" s="228">
        <v>45778</v>
      </c>
      <c r="K33" s="228">
        <v>45809</v>
      </c>
      <c r="L33" s="228">
        <v>45839</v>
      </c>
      <c r="M33" s="228">
        <v>45870</v>
      </c>
      <c r="N33" s="228">
        <v>45901</v>
      </c>
      <c r="O33" s="228">
        <v>45931</v>
      </c>
      <c r="P33" s="228">
        <v>45962</v>
      </c>
      <c r="Q33" s="228">
        <v>45992</v>
      </c>
      <c r="R33" s="228">
        <v>46023</v>
      </c>
      <c r="S33" s="228">
        <v>46054</v>
      </c>
      <c r="T33" s="228">
        <v>46082</v>
      </c>
      <c r="U33" s="228">
        <v>46113</v>
      </c>
      <c r="V33" s="228">
        <v>46143</v>
      </c>
      <c r="W33" s="229">
        <v>46174</v>
      </c>
    </row>
    <row r="34" spans="5:23" ht="15" thickBot="1">
      <c r="F34" s="230" t="s">
        <v>62</v>
      </c>
      <c r="G34" s="115" t="s">
        <v>152</v>
      </c>
      <c r="H34" s="125">
        <v>4.2323943661971839</v>
      </c>
      <c r="I34" s="125">
        <v>3.943029537641209</v>
      </c>
      <c r="J34" s="125">
        <v>4.3441704035874267</v>
      </c>
      <c r="K34" s="125">
        <v>4.5731493802086902</v>
      </c>
      <c r="L34" s="125">
        <v>4.6146327841384931</v>
      </c>
      <c r="M34" s="125">
        <v>4.4135050469892008</v>
      </c>
      <c r="N34" s="125">
        <v>4.5929331609794417</v>
      </c>
      <c r="O34" s="125">
        <v>3.9193310508903494</v>
      </c>
      <c r="P34" s="125">
        <v>3.7900151933201585</v>
      </c>
      <c r="Q34" s="125">
        <v>4.1763318928167195</v>
      </c>
      <c r="R34" s="125">
        <v>4.3198089940862587</v>
      </c>
      <c r="S34" s="125">
        <v>4.1245561584788391</v>
      </c>
      <c r="T34" s="125">
        <v>4.049973298627279</v>
      </c>
      <c r="U34" s="125">
        <v>4.1799152367251224</v>
      </c>
      <c r="V34" s="125">
        <v>3.8184584782808884</v>
      </c>
      <c r="W34" s="128">
        <v>3.6976342361116394</v>
      </c>
    </row>
    <row r="35" spans="5:23">
      <c r="E35" s="138"/>
      <c r="F35" s="138" t="s">
        <v>115</v>
      </c>
      <c r="G35" s="142"/>
      <c r="H35" s="142"/>
    </row>
    <row r="36" spans="5:23">
      <c r="G36" s="142"/>
      <c r="H36" s="142"/>
    </row>
    <row r="37" spans="5:23">
      <c r="G37" s="142"/>
      <c r="H37" s="142"/>
    </row>
    <row r="38" spans="5:23">
      <c r="G38" s="142"/>
      <c r="H38" s="142"/>
    </row>
    <row r="46" spans="5:23">
      <c r="H46" s="85"/>
      <c r="I46" s="85"/>
      <c r="J46" s="85"/>
      <c r="K46" s="85"/>
    </row>
    <row r="48" spans="5:23">
      <c r="O48" s="85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71"/>
  <sheetViews>
    <sheetView showGridLines="0" topLeftCell="A9" zoomScale="80" zoomScaleNormal="80" workbookViewId="0">
      <selection activeCell="J47" sqref="J47"/>
    </sheetView>
  </sheetViews>
  <sheetFormatPr defaultColWidth="9.140625" defaultRowHeight="14.25"/>
  <cols>
    <col min="1" max="5" width="3.140625" style="76" customWidth="1"/>
    <col min="6" max="6" width="35.85546875" style="76" customWidth="1"/>
    <col min="7" max="7" width="21.42578125" style="76" customWidth="1"/>
    <col min="8" max="8" width="10.5703125" style="76" customWidth="1"/>
    <col min="9" max="11" width="9.140625" style="76" customWidth="1"/>
    <col min="12" max="18" width="9.140625" style="76"/>
    <col min="19" max="23" width="9.140625" style="76" customWidth="1"/>
    <col min="24" max="27" width="9.140625" style="76"/>
    <col min="28" max="31" width="9.140625" style="76" customWidth="1"/>
    <col min="32" max="16384" width="9.140625" style="76"/>
  </cols>
  <sheetData>
    <row r="1" spans="2:27" ht="22.5" customHeight="1" thickBot="1">
      <c r="B1" s="250" t="s">
        <v>80</v>
      </c>
      <c r="C1" s="251"/>
      <c r="D1" s="251"/>
      <c r="E1" s="251"/>
      <c r="F1" s="251"/>
    </row>
    <row r="2" spans="2:27" ht="30" customHeight="1">
      <c r="B2" s="248" t="str">
        <f>" "&amp;Súhrn!$H$3&amp;" - trh práce [objem]"</f>
        <v xml:space="preserve"> Jesenná strednodobá predikcia (P3Q-2025) - trh práce [objem]</v>
      </c>
      <c r="C2" s="249"/>
      <c r="D2" s="249"/>
      <c r="E2" s="249"/>
      <c r="F2" s="249"/>
      <c r="G2" s="249"/>
      <c r="H2" s="249"/>
      <c r="I2" s="249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1"/>
    </row>
    <row r="3" spans="2:27">
      <c r="B3" s="323" t="s">
        <v>27</v>
      </c>
      <c r="C3" s="324"/>
      <c r="D3" s="324"/>
      <c r="E3" s="324"/>
      <c r="F3" s="325"/>
      <c r="G3" s="321" t="s">
        <v>61</v>
      </c>
      <c r="H3" s="88" t="s">
        <v>32</v>
      </c>
      <c r="I3" s="320">
        <v>2025</v>
      </c>
      <c r="J3" s="320">
        <v>2026</v>
      </c>
      <c r="K3" s="314">
        <v>2027</v>
      </c>
      <c r="L3" s="333">
        <v>2024</v>
      </c>
      <c r="M3" s="334"/>
      <c r="N3" s="334"/>
      <c r="O3" s="336"/>
      <c r="P3" s="333">
        <v>2025</v>
      </c>
      <c r="Q3" s="334"/>
      <c r="R3" s="334"/>
      <c r="S3" s="336"/>
      <c r="T3" s="333">
        <v>2026</v>
      </c>
      <c r="U3" s="334"/>
      <c r="V3" s="334"/>
      <c r="W3" s="336"/>
      <c r="X3" s="334">
        <v>2027</v>
      </c>
      <c r="Y3" s="334"/>
      <c r="Z3" s="334"/>
      <c r="AA3" s="335"/>
    </row>
    <row r="4" spans="2:27">
      <c r="B4" s="326"/>
      <c r="C4" s="327"/>
      <c r="D4" s="327"/>
      <c r="E4" s="327"/>
      <c r="F4" s="328"/>
      <c r="G4" s="322"/>
      <c r="H4" s="89">
        <v>2024</v>
      </c>
      <c r="I4" s="319"/>
      <c r="J4" s="319"/>
      <c r="K4" s="315"/>
      <c r="L4" s="90" t="s">
        <v>3</v>
      </c>
      <c r="M4" s="91" t="s">
        <v>4</v>
      </c>
      <c r="N4" s="91" t="s">
        <v>5</v>
      </c>
      <c r="O4" s="92" t="s">
        <v>6</v>
      </c>
      <c r="P4" s="90" t="s">
        <v>3</v>
      </c>
      <c r="Q4" s="91" t="s">
        <v>4</v>
      </c>
      <c r="R4" s="91" t="s">
        <v>5</v>
      </c>
      <c r="S4" s="92" t="s">
        <v>6</v>
      </c>
      <c r="T4" s="90" t="s">
        <v>3</v>
      </c>
      <c r="U4" s="91" t="s">
        <v>4</v>
      </c>
      <c r="V4" s="91" t="s">
        <v>5</v>
      </c>
      <c r="W4" s="92" t="s">
        <v>6</v>
      </c>
      <c r="X4" s="91" t="s">
        <v>3</v>
      </c>
      <c r="Y4" s="91" t="s">
        <v>4</v>
      </c>
      <c r="Z4" s="91" t="s">
        <v>5</v>
      </c>
      <c r="AA4" s="93" t="s">
        <v>6</v>
      </c>
    </row>
    <row r="5" spans="2:27" ht="4.3499999999999996" customHeight="1">
      <c r="B5" s="94"/>
      <c r="C5" s="95"/>
      <c r="D5" s="95"/>
      <c r="E5" s="95"/>
      <c r="F5" s="96"/>
      <c r="G5" s="97"/>
      <c r="H5" s="180"/>
      <c r="I5" s="148"/>
      <c r="J5" s="148"/>
      <c r="K5" s="149"/>
      <c r="L5" s="150"/>
      <c r="M5" s="99"/>
      <c r="N5" s="99"/>
      <c r="O5" s="98"/>
      <c r="P5" s="99"/>
      <c r="Q5" s="99"/>
      <c r="R5" s="99"/>
      <c r="S5" s="99"/>
      <c r="T5" s="150"/>
      <c r="U5" s="99"/>
      <c r="V5" s="99"/>
      <c r="W5" s="98"/>
      <c r="X5" s="99"/>
      <c r="Y5" s="99"/>
      <c r="Z5" s="99"/>
      <c r="AA5" s="134"/>
    </row>
    <row r="6" spans="2:27">
      <c r="B6" s="94" t="s">
        <v>23</v>
      </c>
      <c r="C6" s="95"/>
      <c r="D6" s="95"/>
      <c r="E6" s="95"/>
      <c r="F6" s="152"/>
      <c r="G6" s="179"/>
      <c r="H6" s="180"/>
      <c r="I6" s="148"/>
      <c r="J6" s="148"/>
      <c r="K6" s="149"/>
      <c r="L6" s="150"/>
      <c r="M6" s="99"/>
      <c r="N6" s="99"/>
      <c r="O6" s="98"/>
      <c r="P6" s="99"/>
      <c r="Q6" s="99"/>
      <c r="R6" s="99"/>
      <c r="S6" s="99"/>
      <c r="T6" s="150"/>
      <c r="U6" s="99"/>
      <c r="V6" s="99"/>
      <c r="W6" s="98"/>
      <c r="X6" s="99"/>
      <c r="Y6" s="99"/>
      <c r="Z6" s="99"/>
      <c r="AA6" s="134"/>
    </row>
    <row r="7" spans="2:27">
      <c r="B7" s="94"/>
      <c r="C7" s="151" t="s">
        <v>10</v>
      </c>
      <c r="D7" s="95"/>
      <c r="E7" s="95"/>
      <c r="F7" s="152"/>
      <c r="G7" s="37" t="s">
        <v>138</v>
      </c>
      <c r="H7" s="189">
        <v>2430.2897499999999</v>
      </c>
      <c r="I7" s="25">
        <v>2429.0097739175371</v>
      </c>
      <c r="J7" s="25">
        <v>2415.7052694730037</v>
      </c>
      <c r="K7" s="205">
        <v>2400.3091119660426</v>
      </c>
      <c r="L7" s="206">
        <v>2431.3070000000002</v>
      </c>
      <c r="M7" s="207">
        <v>2430.0050000000001</v>
      </c>
      <c r="N7" s="207">
        <v>2429.8919999999998</v>
      </c>
      <c r="O7" s="208">
        <v>2429.9549999999999</v>
      </c>
      <c r="P7" s="207">
        <v>2427.83</v>
      </c>
      <c r="Q7" s="207">
        <v>2430.4209999999998</v>
      </c>
      <c r="R7" s="207">
        <v>2429.5454086648679</v>
      </c>
      <c r="S7" s="207">
        <v>2428.2426870052795</v>
      </c>
      <c r="T7" s="206">
        <v>2422.9756825551931</v>
      </c>
      <c r="U7" s="207">
        <v>2417.6554790365813</v>
      </c>
      <c r="V7" s="207">
        <v>2412.8927207763404</v>
      </c>
      <c r="W7" s="208">
        <v>2409.2971955238986</v>
      </c>
      <c r="X7" s="207">
        <v>2399.5034281873905</v>
      </c>
      <c r="Y7" s="207">
        <v>2399.9635842001981</v>
      </c>
      <c r="Z7" s="207">
        <v>2400.4414712162388</v>
      </c>
      <c r="AA7" s="209">
        <v>2401.3279642603429</v>
      </c>
    </row>
    <row r="8" spans="2:27" ht="4.3499999999999996" customHeight="1">
      <c r="B8" s="105"/>
      <c r="C8" s="100"/>
      <c r="D8" s="135"/>
      <c r="E8" s="100"/>
      <c r="F8" s="103"/>
      <c r="G8" s="37"/>
      <c r="H8" s="210"/>
      <c r="I8" s="207"/>
      <c r="J8" s="207"/>
      <c r="K8" s="208"/>
      <c r="L8" s="206"/>
      <c r="M8" s="207"/>
      <c r="N8" s="207"/>
      <c r="O8" s="208"/>
      <c r="P8" s="207"/>
      <c r="Q8" s="207"/>
      <c r="R8" s="207"/>
      <c r="S8" s="207"/>
      <c r="T8" s="206"/>
      <c r="U8" s="207"/>
      <c r="V8" s="207"/>
      <c r="W8" s="208"/>
      <c r="X8" s="207"/>
      <c r="Y8" s="207"/>
      <c r="Z8" s="207"/>
      <c r="AA8" s="209"/>
    </row>
    <row r="9" spans="2:27">
      <c r="B9" s="105"/>
      <c r="C9" s="100"/>
      <c r="D9" s="135" t="s">
        <v>40</v>
      </c>
      <c r="E9" s="100"/>
      <c r="F9" s="103"/>
      <c r="G9" s="37" t="s">
        <v>138</v>
      </c>
      <c r="H9" s="210">
        <v>2080.2719999999999</v>
      </c>
      <c r="I9" s="207">
        <v>2082.9618813067709</v>
      </c>
      <c r="J9" s="207">
        <v>2069.7334591735585</v>
      </c>
      <c r="K9" s="208">
        <v>2066.997973980875</v>
      </c>
      <c r="L9" s="267"/>
      <c r="M9" s="268"/>
      <c r="N9" s="268"/>
      <c r="O9" s="269"/>
      <c r="P9" s="268"/>
      <c r="Q9" s="268"/>
      <c r="R9" s="268"/>
      <c r="S9" s="268"/>
      <c r="T9" s="267"/>
      <c r="U9" s="268"/>
      <c r="V9" s="268"/>
      <c r="W9" s="269"/>
      <c r="X9" s="268"/>
      <c r="Y9" s="268"/>
      <c r="Z9" s="268"/>
      <c r="AA9" s="270"/>
    </row>
    <row r="10" spans="2:27">
      <c r="B10" s="105"/>
      <c r="C10" s="100"/>
      <c r="D10" s="135" t="s">
        <v>41</v>
      </c>
      <c r="E10" s="100"/>
      <c r="F10" s="103"/>
      <c r="G10" s="37" t="s">
        <v>138</v>
      </c>
      <c r="H10" s="210">
        <v>350.01775000000015</v>
      </c>
      <c r="I10" s="207">
        <v>346.04789261076593</v>
      </c>
      <c r="J10" s="207">
        <v>345.9718102994446</v>
      </c>
      <c r="K10" s="208">
        <v>333.31113798516719</v>
      </c>
      <c r="L10" s="267"/>
      <c r="M10" s="268"/>
      <c r="N10" s="268"/>
      <c r="O10" s="269"/>
      <c r="P10" s="268"/>
      <c r="Q10" s="268"/>
      <c r="R10" s="268"/>
      <c r="S10" s="268"/>
      <c r="T10" s="267"/>
      <c r="U10" s="268"/>
      <c r="V10" s="268"/>
      <c r="W10" s="269"/>
      <c r="X10" s="268"/>
      <c r="Y10" s="268"/>
      <c r="Z10" s="268"/>
      <c r="AA10" s="270"/>
    </row>
    <row r="11" spans="2:27" ht="4.3499999999999996" customHeight="1">
      <c r="B11" s="105"/>
      <c r="C11" s="100"/>
      <c r="D11" s="100"/>
      <c r="E11" s="100"/>
      <c r="F11" s="103"/>
      <c r="G11" s="37"/>
      <c r="H11" s="211"/>
      <c r="I11" s="100"/>
      <c r="J11" s="100"/>
      <c r="K11" s="103"/>
      <c r="L11" s="102"/>
      <c r="M11" s="100"/>
      <c r="N11" s="100"/>
      <c r="O11" s="103"/>
      <c r="P11" s="100"/>
      <c r="Q11" s="100"/>
      <c r="R11" s="100"/>
      <c r="S11" s="100"/>
      <c r="T11" s="102"/>
      <c r="U11" s="100"/>
      <c r="V11" s="100"/>
      <c r="W11" s="103"/>
      <c r="X11" s="100"/>
      <c r="Y11" s="100"/>
      <c r="Z11" s="100"/>
      <c r="AA11" s="104"/>
    </row>
    <row r="12" spans="2:27">
      <c r="B12" s="105"/>
      <c r="C12" s="100" t="s">
        <v>42</v>
      </c>
      <c r="D12" s="100"/>
      <c r="E12" s="100"/>
      <c r="F12" s="103"/>
      <c r="G12" s="37" t="s">
        <v>153</v>
      </c>
      <c r="H12" s="130">
        <v>147.70400000000012</v>
      </c>
      <c r="I12" s="121">
        <v>148.67568694774027</v>
      </c>
      <c r="J12" s="121">
        <v>167.0771052469361</v>
      </c>
      <c r="K12" s="120">
        <v>183.16957156733443</v>
      </c>
      <c r="L12" s="153">
        <v>153.6965066025906</v>
      </c>
      <c r="M12" s="15">
        <v>146.54000861816363</v>
      </c>
      <c r="N12" s="15">
        <v>145.73902122073923</v>
      </c>
      <c r="O12" s="16">
        <v>144.84046355850697</v>
      </c>
      <c r="P12" s="15">
        <v>145.55944108915185</v>
      </c>
      <c r="Q12" s="15">
        <v>148.13612964779244</v>
      </c>
      <c r="R12" s="15">
        <v>149.14227102970153</v>
      </c>
      <c r="S12" s="15">
        <v>151.86490602431522</v>
      </c>
      <c r="T12" s="153">
        <v>157.50908914767965</v>
      </c>
      <c r="U12" s="15">
        <v>164.72535724801142</v>
      </c>
      <c r="V12" s="15">
        <v>170.81722185221639</v>
      </c>
      <c r="W12" s="16">
        <v>175.25675273983686</v>
      </c>
      <c r="X12" s="15">
        <v>184.92810808501167</v>
      </c>
      <c r="Y12" s="15">
        <v>184.01341144712811</v>
      </c>
      <c r="Z12" s="15">
        <v>182.79924407140408</v>
      </c>
      <c r="AA12" s="17">
        <v>180.93752266579392</v>
      </c>
    </row>
    <row r="13" spans="2:27">
      <c r="B13" s="105"/>
      <c r="C13" s="100" t="s">
        <v>8</v>
      </c>
      <c r="D13" s="100"/>
      <c r="E13" s="100"/>
      <c r="F13" s="103"/>
      <c r="G13" s="37" t="s">
        <v>139</v>
      </c>
      <c r="H13" s="130">
        <v>5.3350741730880742</v>
      </c>
      <c r="I13" s="121">
        <v>5.3848943939384757</v>
      </c>
      <c r="J13" s="121">
        <v>6.0684077218682058</v>
      </c>
      <c r="K13" s="120">
        <v>6.6743654314843965</v>
      </c>
      <c r="L13" s="122">
        <v>5.540394014412076</v>
      </c>
      <c r="M13" s="121">
        <v>5.2932879342932644</v>
      </c>
      <c r="N13" s="121">
        <v>5.2721017757688937</v>
      </c>
      <c r="O13" s="120">
        <v>5.2345129678780618</v>
      </c>
      <c r="P13" s="121">
        <v>5.2611918525743127</v>
      </c>
      <c r="Q13" s="121">
        <v>5.3669305710470017</v>
      </c>
      <c r="R13" s="121">
        <v>5.4053674813224699</v>
      </c>
      <c r="S13" s="121">
        <v>5.5060876708101212</v>
      </c>
      <c r="T13" s="122">
        <v>5.7150095994610917</v>
      </c>
      <c r="U13" s="121">
        <v>5.980783251092527</v>
      </c>
      <c r="V13" s="121">
        <v>6.2061117906991949</v>
      </c>
      <c r="W13" s="120">
        <v>6.3717262462200095</v>
      </c>
      <c r="X13" s="121">
        <v>6.729399563528804</v>
      </c>
      <c r="Y13" s="121">
        <v>6.7021463488175916</v>
      </c>
      <c r="Z13" s="121">
        <v>6.6639214087552929</v>
      </c>
      <c r="AA13" s="123">
        <v>6.6019944048358949</v>
      </c>
    </row>
    <row r="14" spans="2:27" ht="4.3499999999999996" customHeight="1">
      <c r="B14" s="105"/>
      <c r="C14" s="100"/>
      <c r="D14" s="100"/>
      <c r="E14" s="100"/>
      <c r="F14" s="103"/>
      <c r="G14" s="37"/>
      <c r="H14" s="211"/>
      <c r="I14" s="100"/>
      <c r="J14" s="100"/>
      <c r="K14" s="103"/>
      <c r="L14" s="102"/>
      <c r="M14" s="100"/>
      <c r="N14" s="100"/>
      <c r="O14" s="103"/>
      <c r="P14" s="100"/>
      <c r="Q14" s="100"/>
      <c r="R14" s="100"/>
      <c r="S14" s="100"/>
      <c r="T14" s="102"/>
      <c r="U14" s="100"/>
      <c r="V14" s="100"/>
      <c r="W14" s="103"/>
      <c r="X14" s="100"/>
      <c r="Y14" s="100"/>
      <c r="Z14" s="100"/>
      <c r="AA14" s="104"/>
    </row>
    <row r="15" spans="2:27">
      <c r="B15" s="94" t="s">
        <v>22</v>
      </c>
      <c r="C15" s="100"/>
      <c r="D15" s="100"/>
      <c r="E15" s="100"/>
      <c r="F15" s="103"/>
      <c r="G15" s="37"/>
      <c r="H15" s="211"/>
      <c r="I15" s="100"/>
      <c r="J15" s="100"/>
      <c r="K15" s="103"/>
      <c r="L15" s="102"/>
      <c r="M15" s="100"/>
      <c r="N15" s="100"/>
      <c r="O15" s="103"/>
      <c r="P15" s="100"/>
      <c r="Q15" s="100"/>
      <c r="R15" s="100"/>
      <c r="S15" s="100"/>
      <c r="T15" s="102"/>
      <c r="U15" s="100"/>
      <c r="V15" s="100"/>
      <c r="W15" s="103"/>
      <c r="X15" s="100"/>
      <c r="Y15" s="100"/>
      <c r="Z15" s="100"/>
      <c r="AA15" s="104"/>
    </row>
    <row r="16" spans="2:27">
      <c r="B16" s="105"/>
      <c r="C16" s="100" t="s">
        <v>74</v>
      </c>
      <c r="D16" s="100"/>
      <c r="E16" s="100"/>
      <c r="F16" s="103"/>
      <c r="G16" s="37" t="s">
        <v>154</v>
      </c>
      <c r="H16" s="212">
        <v>26534.589707499792</v>
      </c>
      <c r="I16" s="30">
        <v>28217.876550589932</v>
      </c>
      <c r="J16" s="30">
        <v>29225.428093352592</v>
      </c>
      <c r="K16" s="213">
        <v>30642.430798769175</v>
      </c>
      <c r="L16" s="214">
        <v>6536.1833220391118</v>
      </c>
      <c r="M16" s="30">
        <v>6570.147337446142</v>
      </c>
      <c r="N16" s="30">
        <v>6660.0969491786245</v>
      </c>
      <c r="O16" s="213">
        <v>6768.2504590592262</v>
      </c>
      <c r="P16" s="30">
        <v>6868.3351259987712</v>
      </c>
      <c r="Q16" s="30">
        <v>7090.8915598844105</v>
      </c>
      <c r="R16" s="30">
        <v>7085.2069299709447</v>
      </c>
      <c r="S16" s="30">
        <v>7173.4614017579988</v>
      </c>
      <c r="T16" s="214">
        <v>7225.3570986001014</v>
      </c>
      <c r="U16" s="30">
        <v>7271.8213683339454</v>
      </c>
      <c r="V16" s="30">
        <v>7330.0935787411127</v>
      </c>
      <c r="W16" s="213">
        <v>7398.6985790936333</v>
      </c>
      <c r="X16" s="30">
        <v>7503.4632097033336</v>
      </c>
      <c r="Y16" s="30">
        <v>7618.6901510488169</v>
      </c>
      <c r="Z16" s="30">
        <v>7715.0644492546608</v>
      </c>
      <c r="AA16" s="215">
        <v>7805.0947370330596</v>
      </c>
    </row>
    <row r="17" spans="1:117" s="146" customFormat="1">
      <c r="A17" s="7"/>
      <c r="B17" s="216"/>
      <c r="C17" s="10" t="s">
        <v>195</v>
      </c>
      <c r="D17" s="10"/>
      <c r="E17" s="10"/>
      <c r="F17" s="12"/>
      <c r="G17" s="37" t="s">
        <v>154</v>
      </c>
      <c r="H17" s="217">
        <v>1644.5456812057912</v>
      </c>
      <c r="I17" s="218">
        <v>1741.7658925867393</v>
      </c>
      <c r="J17" s="218">
        <v>1805.0826836125736</v>
      </c>
      <c r="K17" s="219">
        <v>1890.7003110030971</v>
      </c>
      <c r="L17" s="30">
        <v>1624.3578714317071</v>
      </c>
      <c r="M17" s="30">
        <v>1628.3468219276513</v>
      </c>
      <c r="N17" s="30">
        <v>1650.8622513753705</v>
      </c>
      <c r="O17" s="213">
        <v>1674.6361944619273</v>
      </c>
      <c r="P17" s="30">
        <v>1697.5333243700063</v>
      </c>
      <c r="Q17" s="30">
        <v>1750.2246616802968</v>
      </c>
      <c r="R17" s="30">
        <v>1748.8215405941758</v>
      </c>
      <c r="S17" s="213">
        <v>1770.4889490158459</v>
      </c>
      <c r="T17" s="30">
        <v>1783.6889112123588</v>
      </c>
      <c r="U17" s="30">
        <v>1797.1809920031258</v>
      </c>
      <c r="V17" s="30">
        <v>1811.4879697150634</v>
      </c>
      <c r="W17" s="213">
        <v>1828.1117958852101</v>
      </c>
      <c r="X17" s="30">
        <v>1853.9388394625566</v>
      </c>
      <c r="Y17" s="30">
        <v>1879.8920875550348</v>
      </c>
      <c r="Z17" s="30">
        <v>1903.4581639968776</v>
      </c>
      <c r="AA17" s="215">
        <v>1925.4839494643672</v>
      </c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</row>
    <row r="18" spans="1:117">
      <c r="B18" s="105"/>
      <c r="C18" s="100"/>
      <c r="D18" s="135" t="s">
        <v>43</v>
      </c>
      <c r="E18" s="100"/>
      <c r="F18" s="103"/>
      <c r="G18" s="37" t="s">
        <v>154</v>
      </c>
      <c r="H18" s="220">
        <v>1583.1384138071044</v>
      </c>
      <c r="I18" s="221">
        <v>1665.698036238148</v>
      </c>
      <c r="J18" s="221">
        <v>1731.9946119336316</v>
      </c>
      <c r="K18" s="222">
        <v>1819.1193486336697</v>
      </c>
      <c r="L18" s="271"/>
      <c r="M18" s="272"/>
      <c r="N18" s="272"/>
      <c r="O18" s="273"/>
      <c r="P18" s="272"/>
      <c r="Q18" s="272"/>
      <c r="R18" s="272"/>
      <c r="S18" s="272"/>
      <c r="T18" s="271"/>
      <c r="U18" s="272"/>
      <c r="V18" s="272"/>
      <c r="W18" s="273"/>
      <c r="X18" s="272"/>
      <c r="Y18" s="272"/>
      <c r="Z18" s="272"/>
      <c r="AA18" s="274"/>
    </row>
    <row r="19" spans="1:117">
      <c r="B19" s="105"/>
      <c r="C19" s="100"/>
      <c r="D19" s="135" t="s">
        <v>170</v>
      </c>
      <c r="E19" s="100"/>
      <c r="F19" s="103"/>
      <c r="G19" s="37" t="s">
        <v>154</v>
      </c>
      <c r="H19" s="220">
        <v>1853.3407294440631</v>
      </c>
      <c r="I19" s="221">
        <v>1997.8244454401595</v>
      </c>
      <c r="J19" s="221">
        <v>2051.7519742169657</v>
      </c>
      <c r="K19" s="222">
        <v>2132.4487928744329</v>
      </c>
      <c r="L19" s="271"/>
      <c r="M19" s="272"/>
      <c r="N19" s="272"/>
      <c r="O19" s="273"/>
      <c r="P19" s="272"/>
      <c r="Q19" s="272"/>
      <c r="R19" s="272"/>
      <c r="S19" s="272"/>
      <c r="T19" s="271"/>
      <c r="U19" s="272"/>
      <c r="V19" s="272"/>
      <c r="W19" s="273"/>
      <c r="X19" s="272"/>
      <c r="Y19" s="272"/>
      <c r="Z19" s="272"/>
      <c r="AA19" s="274"/>
    </row>
    <row r="20" spans="1:117">
      <c r="B20" s="105"/>
      <c r="C20" s="100" t="s">
        <v>196</v>
      </c>
      <c r="D20" s="100"/>
      <c r="E20" s="100"/>
      <c r="F20" s="103"/>
      <c r="G20" s="37" t="s">
        <v>154</v>
      </c>
      <c r="H20" s="223">
        <v>1053.8305308006466</v>
      </c>
      <c r="I20" s="224">
        <v>1072.6369893219182</v>
      </c>
      <c r="J20" s="224">
        <v>1073.6363404922756</v>
      </c>
      <c r="K20" s="225">
        <v>1086.803343607666</v>
      </c>
      <c r="L20" s="271"/>
      <c r="M20" s="272"/>
      <c r="N20" s="272"/>
      <c r="O20" s="273"/>
      <c r="P20" s="272"/>
      <c r="Q20" s="272"/>
      <c r="R20" s="272"/>
      <c r="S20" s="272"/>
      <c r="T20" s="271"/>
      <c r="U20" s="272"/>
      <c r="V20" s="272"/>
      <c r="W20" s="273"/>
      <c r="X20" s="272"/>
      <c r="Y20" s="272"/>
      <c r="Z20" s="272"/>
      <c r="AA20" s="274"/>
    </row>
    <row r="21" spans="1:117">
      <c r="B21" s="105"/>
      <c r="C21" s="100" t="s">
        <v>178</v>
      </c>
      <c r="D21" s="100"/>
      <c r="E21" s="100"/>
      <c r="F21" s="103"/>
      <c r="G21" s="37" t="s">
        <v>155</v>
      </c>
      <c r="H21" s="203">
        <v>42963.06438357813</v>
      </c>
      <c r="I21" s="108">
        <v>43336.584387198294</v>
      </c>
      <c r="J21" s="108">
        <v>43804.870648125187</v>
      </c>
      <c r="K21" s="109">
        <v>45004.008317025327</v>
      </c>
      <c r="L21" s="110">
        <v>10699.103815355278</v>
      </c>
      <c r="M21" s="108">
        <v>10731.654873138121</v>
      </c>
      <c r="N21" s="108">
        <v>10750.721019699642</v>
      </c>
      <c r="O21" s="109">
        <v>10781.608301388296</v>
      </c>
      <c r="P21" s="108">
        <v>10802.588319610521</v>
      </c>
      <c r="Q21" s="108">
        <v>10808.768110545458</v>
      </c>
      <c r="R21" s="108">
        <v>10839.368013107456</v>
      </c>
      <c r="S21" s="108">
        <v>10885.874545032768</v>
      </c>
      <c r="T21" s="110">
        <v>10886.278648528481</v>
      </c>
      <c r="U21" s="108">
        <v>10924.742048925233</v>
      </c>
      <c r="V21" s="108">
        <v>10977.277209049</v>
      </c>
      <c r="W21" s="109">
        <v>11016.994383409574</v>
      </c>
      <c r="X21" s="108">
        <v>11119.455386129188</v>
      </c>
      <c r="Y21" s="108">
        <v>11196.509354267904</v>
      </c>
      <c r="Z21" s="108">
        <v>11298.588019797851</v>
      </c>
      <c r="AA21" s="111">
        <v>11389.342212933572</v>
      </c>
    </row>
    <row r="22" spans="1:117">
      <c r="B22" s="105"/>
      <c r="C22" s="100" t="s">
        <v>71</v>
      </c>
      <c r="D22" s="100"/>
      <c r="E22" s="100"/>
      <c r="F22" s="103"/>
      <c r="G22" s="37" t="s">
        <v>156</v>
      </c>
      <c r="H22" s="130">
        <v>42.140104637196771</v>
      </c>
      <c r="I22" s="121">
        <v>42.863599927251101</v>
      </c>
      <c r="J22" s="121">
        <v>42.473671268549403</v>
      </c>
      <c r="K22" s="120">
        <v>42.310710645619274</v>
      </c>
      <c r="L22" s="122">
        <v>41.990997744480531</v>
      </c>
      <c r="M22" s="121">
        <v>41.98551003705996</v>
      </c>
      <c r="N22" s="121">
        <v>42.231062649461229</v>
      </c>
      <c r="O22" s="120">
        <v>42.352848117785349</v>
      </c>
      <c r="P22" s="121">
        <v>42.691353321499463</v>
      </c>
      <c r="Q22" s="121">
        <v>43.416270222877429</v>
      </c>
      <c r="R22" s="121">
        <v>42.650860381766861</v>
      </c>
      <c r="S22" s="121">
        <v>42.695915782860652</v>
      </c>
      <c r="T22" s="122">
        <v>42.709743533218152</v>
      </c>
      <c r="U22" s="121">
        <v>42.513831765624232</v>
      </c>
      <c r="V22" s="121">
        <v>42.362393891901554</v>
      </c>
      <c r="W22" s="120">
        <v>42.308715883453665</v>
      </c>
      <c r="X22" s="121">
        <v>42.381415246305416</v>
      </c>
      <c r="Y22" s="121">
        <v>42.403417188946207</v>
      </c>
      <c r="Z22" s="121">
        <v>42.279992666479068</v>
      </c>
      <c r="AA22" s="123">
        <v>42.178017480746412</v>
      </c>
    </row>
    <row r="23" spans="1:117" ht="4.3499999999999996" customHeight="1">
      <c r="B23" s="105"/>
      <c r="C23" s="100"/>
      <c r="D23" s="100"/>
      <c r="E23" s="100"/>
      <c r="F23" s="103"/>
      <c r="G23" s="37"/>
      <c r="H23" s="211"/>
      <c r="I23" s="100"/>
      <c r="J23" s="100"/>
      <c r="K23" s="103"/>
      <c r="L23" s="102"/>
      <c r="M23" s="100"/>
      <c r="N23" s="100"/>
      <c r="O23" s="103"/>
      <c r="P23" s="100"/>
      <c r="Q23" s="100"/>
      <c r="R23" s="100"/>
      <c r="S23" s="100"/>
      <c r="T23" s="102"/>
      <c r="U23" s="100"/>
      <c r="V23" s="100"/>
      <c r="W23" s="103"/>
      <c r="X23" s="100"/>
      <c r="Y23" s="100"/>
      <c r="Z23" s="100"/>
      <c r="AA23" s="104"/>
    </row>
    <row r="24" spans="1:117">
      <c r="B24" s="94" t="s">
        <v>24</v>
      </c>
      <c r="C24" s="100"/>
      <c r="D24" s="100"/>
      <c r="E24" s="100"/>
      <c r="F24" s="103"/>
      <c r="G24" s="37"/>
      <c r="H24" s="211"/>
      <c r="I24" s="100"/>
      <c r="J24" s="100"/>
      <c r="K24" s="103"/>
      <c r="L24" s="102"/>
      <c r="M24" s="100"/>
      <c r="N24" s="100"/>
      <c r="O24" s="103"/>
      <c r="P24" s="100"/>
      <c r="Q24" s="100"/>
      <c r="R24" s="100"/>
      <c r="S24" s="100"/>
      <c r="T24" s="102"/>
      <c r="U24" s="100"/>
      <c r="V24" s="100"/>
      <c r="W24" s="103"/>
      <c r="X24" s="100"/>
      <c r="Y24" s="100"/>
      <c r="Z24" s="100"/>
      <c r="AA24" s="104"/>
    </row>
    <row r="25" spans="1:117">
      <c r="B25" s="105"/>
      <c r="C25" s="100" t="s">
        <v>175</v>
      </c>
      <c r="D25" s="100"/>
      <c r="E25" s="100"/>
      <c r="F25" s="103"/>
      <c r="G25" s="37" t="s">
        <v>153</v>
      </c>
      <c r="H25" s="210">
        <v>4294.4520833333272</v>
      </c>
      <c r="I25" s="207">
        <v>4291.6062391598134</v>
      </c>
      <c r="J25" s="207">
        <v>4275.9834906363285</v>
      </c>
      <c r="K25" s="208">
        <v>4248.6735741601078</v>
      </c>
      <c r="L25" s="206">
        <v>4291.7770688997171</v>
      </c>
      <c r="M25" s="207">
        <v>4293.866033010293</v>
      </c>
      <c r="N25" s="207">
        <v>4295.6154820552829</v>
      </c>
      <c r="O25" s="208">
        <v>4296.5497493680195</v>
      </c>
      <c r="P25" s="207">
        <v>4295.7131682818363</v>
      </c>
      <c r="Q25" s="207">
        <v>4292.7981967012838</v>
      </c>
      <c r="R25" s="207">
        <v>4290.4704173409382</v>
      </c>
      <c r="S25" s="207">
        <v>4287.4431743151945</v>
      </c>
      <c r="T25" s="206">
        <v>4283.7718522297509</v>
      </c>
      <c r="U25" s="207">
        <v>4279.7254952395015</v>
      </c>
      <c r="V25" s="207">
        <v>4273.7346351220112</v>
      </c>
      <c r="W25" s="208">
        <v>4266.7019799540512</v>
      </c>
      <c r="X25" s="207">
        <v>4259.4547052402113</v>
      </c>
      <c r="Y25" s="207">
        <v>4252.2433429226312</v>
      </c>
      <c r="Z25" s="207">
        <v>4245.067893001321</v>
      </c>
      <c r="AA25" s="209">
        <v>4237.9283554762706</v>
      </c>
    </row>
    <row r="26" spans="1:117">
      <c r="B26" s="105"/>
      <c r="C26" s="100" t="s">
        <v>25</v>
      </c>
      <c r="D26" s="100"/>
      <c r="E26" s="100"/>
      <c r="F26" s="103"/>
      <c r="G26" s="37" t="s">
        <v>153</v>
      </c>
      <c r="H26" s="210">
        <v>2768.473</v>
      </c>
      <c r="I26" s="207">
        <v>2761.0265836941448</v>
      </c>
      <c r="J26" s="207">
        <v>2753.3112667147607</v>
      </c>
      <c r="K26" s="208">
        <v>2744.3548737700221</v>
      </c>
      <c r="L26" s="206">
        <v>2774.1078739667983</v>
      </c>
      <c r="M26" s="207">
        <v>2768.4118158164956</v>
      </c>
      <c r="N26" s="207">
        <v>2764.3438503135567</v>
      </c>
      <c r="O26" s="208">
        <v>2767.0284599031493</v>
      </c>
      <c r="P26" s="207">
        <v>2766.6628621028003</v>
      </c>
      <c r="Q26" s="207">
        <v>2760.1648220855122</v>
      </c>
      <c r="R26" s="207">
        <v>2759.1513721322899</v>
      </c>
      <c r="S26" s="207">
        <v>2758.1272784559756</v>
      </c>
      <c r="T26" s="206">
        <v>2756.0599226733107</v>
      </c>
      <c r="U26" s="207">
        <v>2754.2438896764997</v>
      </c>
      <c r="V26" s="207">
        <v>2752.4032375345228</v>
      </c>
      <c r="W26" s="208">
        <v>2750.5380169747077</v>
      </c>
      <c r="X26" s="207">
        <v>2748.0625327594303</v>
      </c>
      <c r="Y26" s="207">
        <v>2745.5892764799469</v>
      </c>
      <c r="Z26" s="207">
        <v>2743.118246131115</v>
      </c>
      <c r="AA26" s="209">
        <v>2740.6494397095971</v>
      </c>
    </row>
    <row r="27" spans="1:117" ht="16.5">
      <c r="B27" s="81"/>
      <c r="C27" s="76" t="s">
        <v>189</v>
      </c>
      <c r="F27" s="79"/>
      <c r="G27" s="8" t="s">
        <v>139</v>
      </c>
      <c r="H27" s="130">
        <v>64.466310848487211</v>
      </c>
      <c r="I27" s="121">
        <v>64.335488809419758</v>
      </c>
      <c r="J27" s="121">
        <v>64.390202596977545</v>
      </c>
      <c r="K27" s="120">
        <v>64.593322925201775</v>
      </c>
      <c r="L27" s="122">
        <v>64.637743979511882</v>
      </c>
      <c r="M27" s="121">
        <v>64.473642040379403</v>
      </c>
      <c r="N27" s="121">
        <v>64.352683843827833</v>
      </c>
      <c r="O27" s="120">
        <v>64.401173530229741</v>
      </c>
      <c r="P27" s="121">
        <v>64.405204763924857</v>
      </c>
      <c r="Q27" s="121">
        <v>64.297567591379121</v>
      </c>
      <c r="R27" s="121">
        <v>64.308831054528099</v>
      </c>
      <c r="S27" s="121">
        <v>64.330351827846982</v>
      </c>
      <c r="T27" s="122">
        <v>64.33722471094606</v>
      </c>
      <c r="U27" s="121">
        <v>64.355620301819542</v>
      </c>
      <c r="V27" s="121">
        <v>64.402764151872631</v>
      </c>
      <c r="W27" s="120">
        <v>64.465201223271947</v>
      </c>
      <c r="X27" s="121">
        <v>64.516768528577501</v>
      </c>
      <c r="Y27" s="121">
        <v>64.568018691819773</v>
      </c>
      <c r="Z27" s="121">
        <v>64.618948748819491</v>
      </c>
      <c r="AA27" s="123">
        <v>64.66955573159035</v>
      </c>
    </row>
    <row r="28" spans="1:117" ht="15" thickBot="1">
      <c r="A28" s="138"/>
      <c r="B28" s="235"/>
      <c r="C28" s="236" t="s">
        <v>197</v>
      </c>
      <c r="D28" s="236"/>
      <c r="E28" s="236"/>
      <c r="F28" s="237"/>
      <c r="G28" s="238" t="s">
        <v>139</v>
      </c>
      <c r="H28" s="131">
        <v>6.1302838923052256</v>
      </c>
      <c r="I28" s="125">
        <v>6.08629809468869</v>
      </c>
      <c r="J28" s="125">
        <v>6.0590398798251375</v>
      </c>
      <c r="K28" s="124">
        <v>6.0387360651532713</v>
      </c>
      <c r="L28" s="127">
        <v>6.1555059285796094</v>
      </c>
      <c r="M28" s="125">
        <v>6.1365148614352796</v>
      </c>
      <c r="N28" s="125">
        <v>6.1209421863769302</v>
      </c>
      <c r="O28" s="124">
        <v>6.1081725928290833</v>
      </c>
      <c r="P28" s="125">
        <v>6.0977015261198479</v>
      </c>
      <c r="Q28" s="125">
        <v>6.0891152514182751</v>
      </c>
      <c r="R28" s="125">
        <v>6.0820745061629866</v>
      </c>
      <c r="S28" s="125">
        <v>6.0763010950536493</v>
      </c>
      <c r="T28" s="127">
        <v>6.0686709855482839</v>
      </c>
      <c r="U28" s="125">
        <v>6.0618038869934558</v>
      </c>
      <c r="V28" s="125">
        <v>6.0556234982941106</v>
      </c>
      <c r="W28" s="124">
        <v>6.0500611484646996</v>
      </c>
      <c r="X28" s="125">
        <v>6.0450550336182287</v>
      </c>
      <c r="Y28" s="125">
        <v>6.0405495302564063</v>
      </c>
      <c r="Z28" s="125">
        <v>6.0364945772307648</v>
      </c>
      <c r="AA28" s="128">
        <v>6.0328451195076882</v>
      </c>
    </row>
    <row r="29" spans="1:117" ht="15" thickBot="1">
      <c r="A29" s="138"/>
      <c r="B29" s="138"/>
      <c r="C29" s="138"/>
      <c r="D29" s="138"/>
      <c r="E29" s="138"/>
      <c r="F29" s="138"/>
      <c r="G29" s="138"/>
      <c r="H29" s="138"/>
    </row>
    <row r="30" spans="1:117" ht="30" customHeight="1">
      <c r="A30" s="138"/>
      <c r="B30" s="248" t="str">
        <f>" "&amp;Súhrn!$H$3&amp;" - trh práce [zmena oproti predchádzajúcemu obdobiu]"</f>
        <v xml:space="preserve"> Jesenná strednodobá predikcia (P3Q-2025) - trh práce [zmena oproti predchádzajúcemu obdobiu]</v>
      </c>
      <c r="C30" s="249"/>
      <c r="D30" s="249"/>
      <c r="E30" s="249"/>
      <c r="F30" s="249"/>
      <c r="G30" s="249"/>
      <c r="H30" s="249"/>
      <c r="I30" s="249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1"/>
    </row>
    <row r="31" spans="1:117">
      <c r="B31" s="323" t="s">
        <v>27</v>
      </c>
      <c r="C31" s="324"/>
      <c r="D31" s="324"/>
      <c r="E31" s="324"/>
      <c r="F31" s="325"/>
      <c r="G31" s="321" t="s">
        <v>61</v>
      </c>
      <c r="H31" s="88" t="str">
        <f t="shared" ref="H31:K31" si="0">H$3</f>
        <v>Skutočnosť</v>
      </c>
      <c r="I31" s="320">
        <f t="shared" si="0"/>
        <v>2025</v>
      </c>
      <c r="J31" s="320">
        <f t="shared" si="0"/>
        <v>2026</v>
      </c>
      <c r="K31" s="314">
        <f t="shared" si="0"/>
        <v>2027</v>
      </c>
      <c r="L31" s="333">
        <f>L$3</f>
        <v>2024</v>
      </c>
      <c r="M31" s="334"/>
      <c r="N31" s="334"/>
      <c r="O31" s="336"/>
      <c r="P31" s="333">
        <f>P$3</f>
        <v>2025</v>
      </c>
      <c r="Q31" s="334"/>
      <c r="R31" s="334"/>
      <c r="S31" s="336"/>
      <c r="T31" s="333">
        <f>T$3</f>
        <v>2026</v>
      </c>
      <c r="U31" s="334"/>
      <c r="V31" s="334"/>
      <c r="W31" s="336"/>
      <c r="X31" s="333">
        <f>X$3</f>
        <v>2027</v>
      </c>
      <c r="Y31" s="334"/>
      <c r="Z31" s="334"/>
      <c r="AA31" s="335"/>
    </row>
    <row r="32" spans="1:117">
      <c r="B32" s="326"/>
      <c r="C32" s="327"/>
      <c r="D32" s="327"/>
      <c r="E32" s="327"/>
      <c r="F32" s="328"/>
      <c r="G32" s="322"/>
      <c r="H32" s="231">
        <f>$H$4</f>
        <v>2024</v>
      </c>
      <c r="I32" s="319"/>
      <c r="J32" s="319"/>
      <c r="K32" s="315"/>
      <c r="L32" s="90" t="s">
        <v>3</v>
      </c>
      <c r="M32" s="91" t="s">
        <v>4</v>
      </c>
      <c r="N32" s="91" t="s">
        <v>5</v>
      </c>
      <c r="O32" s="92" t="s">
        <v>6</v>
      </c>
      <c r="P32" s="90" t="s">
        <v>3</v>
      </c>
      <c r="Q32" s="91" t="s">
        <v>4</v>
      </c>
      <c r="R32" s="91" t="s">
        <v>5</v>
      </c>
      <c r="S32" s="92" t="s">
        <v>6</v>
      </c>
      <c r="T32" s="90" t="s">
        <v>3</v>
      </c>
      <c r="U32" s="91" t="s">
        <v>4</v>
      </c>
      <c r="V32" s="91" t="s">
        <v>5</v>
      </c>
      <c r="W32" s="92" t="s">
        <v>6</v>
      </c>
      <c r="X32" s="91" t="s">
        <v>3</v>
      </c>
      <c r="Y32" s="91" t="s">
        <v>4</v>
      </c>
      <c r="Z32" s="91" t="s">
        <v>5</v>
      </c>
      <c r="AA32" s="254" t="s">
        <v>6</v>
      </c>
    </row>
    <row r="33" spans="2:27" ht="3.75" customHeight="1">
      <c r="B33" s="94"/>
      <c r="C33" s="95"/>
      <c r="D33" s="95"/>
      <c r="E33" s="95"/>
      <c r="F33" s="96"/>
      <c r="G33" s="97"/>
      <c r="H33" s="180"/>
      <c r="I33" s="148"/>
      <c r="J33" s="148"/>
      <c r="K33" s="149"/>
      <c r="L33" s="150"/>
      <c r="M33" s="99"/>
      <c r="N33" s="99"/>
      <c r="O33" s="98"/>
      <c r="P33" s="99"/>
      <c r="Q33" s="99"/>
      <c r="R33" s="99"/>
      <c r="S33" s="99"/>
      <c r="T33" s="150"/>
      <c r="U33" s="99"/>
      <c r="V33" s="99"/>
      <c r="W33" s="98"/>
      <c r="X33" s="99"/>
      <c r="Y33" s="99"/>
      <c r="Z33" s="99"/>
      <c r="AA33" s="134"/>
    </row>
    <row r="34" spans="2:27">
      <c r="B34" s="94" t="s">
        <v>23</v>
      </c>
      <c r="C34" s="95"/>
      <c r="D34" s="95"/>
      <c r="E34" s="95"/>
      <c r="F34" s="152"/>
      <c r="G34" s="179"/>
      <c r="H34" s="180"/>
      <c r="I34" s="148"/>
      <c r="J34" s="148"/>
      <c r="K34" s="149"/>
      <c r="L34" s="150"/>
      <c r="M34" s="99"/>
      <c r="N34" s="99"/>
      <c r="O34" s="98"/>
      <c r="P34" s="99"/>
      <c r="Q34" s="99"/>
      <c r="R34" s="99"/>
      <c r="S34" s="99"/>
      <c r="T34" s="150"/>
      <c r="U34" s="99"/>
      <c r="V34" s="99"/>
      <c r="W34" s="98"/>
      <c r="X34" s="99"/>
      <c r="Y34" s="99"/>
      <c r="Z34" s="99"/>
      <c r="AA34" s="134"/>
    </row>
    <row r="35" spans="2:27">
      <c r="B35" s="94"/>
      <c r="C35" s="151" t="s">
        <v>10</v>
      </c>
      <c r="D35" s="95"/>
      <c r="E35" s="95"/>
      <c r="F35" s="152"/>
      <c r="G35" s="37" t="s">
        <v>151</v>
      </c>
      <c r="H35" s="14">
        <v>-0.15480322929889212</v>
      </c>
      <c r="I35" s="15">
        <v>-5.2667632839373368E-2</v>
      </c>
      <c r="J35" s="15">
        <v>-0.54773367268407469</v>
      </c>
      <c r="K35" s="16">
        <v>-0.63733592427522012</v>
      </c>
      <c r="L35" s="122">
        <v>-0.1496129283968628</v>
      </c>
      <c r="M35" s="121">
        <v>-5.3551443729659809E-2</v>
      </c>
      <c r="N35" s="121">
        <v>-4.6501961930260904E-3</v>
      </c>
      <c r="O35" s="120">
        <v>2.5927078240499668E-3</v>
      </c>
      <c r="P35" s="121">
        <v>-8.7450179118548022E-2</v>
      </c>
      <c r="Q35" s="121">
        <v>0.10672081653164867</v>
      </c>
      <c r="R35" s="121">
        <v>-3.6026323634146706E-2</v>
      </c>
      <c r="S35" s="121">
        <v>-5.3619975775802686E-2</v>
      </c>
      <c r="T35" s="122">
        <v>-0.21690601513071783</v>
      </c>
      <c r="U35" s="121">
        <v>-0.21957312889747982</v>
      </c>
      <c r="V35" s="121">
        <v>-0.19699904728108208</v>
      </c>
      <c r="W35" s="120">
        <v>-0.14901305895128303</v>
      </c>
      <c r="X35" s="121">
        <v>-0.40649893067168819</v>
      </c>
      <c r="Y35" s="121">
        <v>1.9177135043932481E-2</v>
      </c>
      <c r="Z35" s="121">
        <v>1.9912261135402787E-2</v>
      </c>
      <c r="AA35" s="123">
        <v>3.6930416955954115E-2</v>
      </c>
    </row>
    <row r="36" spans="2:27" ht="4.3499999999999996" customHeight="1">
      <c r="B36" s="105"/>
      <c r="C36" s="100"/>
      <c r="D36" s="135"/>
      <c r="E36" s="100"/>
      <c r="F36" s="103"/>
      <c r="G36" s="37"/>
      <c r="H36" s="211"/>
      <c r="I36" s="100"/>
      <c r="J36" s="100"/>
      <c r="K36" s="103"/>
      <c r="L36" s="102"/>
      <c r="M36" s="100"/>
      <c r="N36" s="100"/>
      <c r="O36" s="103"/>
      <c r="P36" s="100"/>
      <c r="Q36" s="100"/>
      <c r="R36" s="100"/>
      <c r="S36" s="100"/>
      <c r="T36" s="102"/>
      <c r="U36" s="100"/>
      <c r="V36" s="100"/>
      <c r="W36" s="103"/>
      <c r="X36" s="100"/>
      <c r="Y36" s="100"/>
      <c r="Z36" s="100"/>
      <c r="AA36" s="104"/>
    </row>
    <row r="37" spans="2:27">
      <c r="B37" s="105"/>
      <c r="C37" s="100"/>
      <c r="D37" s="135" t="s">
        <v>40</v>
      </c>
      <c r="E37" s="100"/>
      <c r="F37" s="103"/>
      <c r="G37" s="37" t="s">
        <v>151</v>
      </c>
      <c r="H37" s="130">
        <v>-0.35759999070764081</v>
      </c>
      <c r="I37" s="121">
        <v>0.12930430764683365</v>
      </c>
      <c r="J37" s="121">
        <v>-0.63507749478897324</v>
      </c>
      <c r="K37" s="120">
        <v>-0.13216606131378228</v>
      </c>
      <c r="L37" s="275"/>
      <c r="M37" s="276"/>
      <c r="N37" s="276"/>
      <c r="O37" s="277"/>
      <c r="P37" s="276"/>
      <c r="Q37" s="276"/>
      <c r="R37" s="276"/>
      <c r="S37" s="276"/>
      <c r="T37" s="275"/>
      <c r="U37" s="276"/>
      <c r="V37" s="276"/>
      <c r="W37" s="277"/>
      <c r="X37" s="276"/>
      <c r="Y37" s="276"/>
      <c r="Z37" s="276"/>
      <c r="AA37" s="278"/>
    </row>
    <row r="38" spans="2:27">
      <c r="B38" s="105"/>
      <c r="C38" s="100"/>
      <c r="D38" s="135" t="s">
        <v>41</v>
      </c>
      <c r="E38" s="100"/>
      <c r="F38" s="103"/>
      <c r="G38" s="37" t="s">
        <v>151</v>
      </c>
      <c r="H38" s="130">
        <v>1.0677263802263894</v>
      </c>
      <c r="I38" s="121">
        <v>-1.1341874488463048</v>
      </c>
      <c r="J38" s="121">
        <v>-2.198606405237058E-2</v>
      </c>
      <c r="K38" s="120">
        <v>-3.6594519950395323</v>
      </c>
      <c r="L38" s="275"/>
      <c r="M38" s="276"/>
      <c r="N38" s="276"/>
      <c r="O38" s="277"/>
      <c r="P38" s="276"/>
      <c r="Q38" s="276"/>
      <c r="R38" s="276"/>
      <c r="S38" s="276"/>
      <c r="T38" s="275"/>
      <c r="U38" s="276"/>
      <c r="V38" s="276"/>
      <c r="W38" s="277"/>
      <c r="X38" s="276"/>
      <c r="Y38" s="276"/>
      <c r="Z38" s="276"/>
      <c r="AA38" s="278"/>
    </row>
    <row r="39" spans="2:27" ht="4.3499999999999996" customHeight="1">
      <c r="B39" s="105"/>
      <c r="C39" s="100"/>
      <c r="D39" s="100"/>
      <c r="E39" s="100"/>
      <c r="F39" s="103"/>
      <c r="G39" s="37"/>
      <c r="H39" s="211"/>
      <c r="I39" s="100"/>
      <c r="J39" s="100"/>
      <c r="K39" s="103"/>
      <c r="L39" s="102"/>
      <c r="M39" s="100"/>
      <c r="N39" s="100"/>
      <c r="O39" s="103"/>
      <c r="P39" s="100"/>
      <c r="Q39" s="100"/>
      <c r="R39" s="100"/>
      <c r="S39" s="100"/>
      <c r="T39" s="102"/>
      <c r="U39" s="100"/>
      <c r="V39" s="100"/>
      <c r="W39" s="103"/>
      <c r="X39" s="100"/>
      <c r="Y39" s="100"/>
      <c r="Z39" s="100"/>
      <c r="AA39" s="104"/>
    </row>
    <row r="40" spans="2:27">
      <c r="B40" s="105"/>
      <c r="C40" s="100" t="s">
        <v>42</v>
      </c>
      <c r="D40" s="100"/>
      <c r="E40" s="100"/>
      <c r="F40" s="103"/>
      <c r="G40" s="37" t="s">
        <v>151</v>
      </c>
      <c r="H40" s="130">
        <v>-8.7676711524949411</v>
      </c>
      <c r="I40" s="121">
        <v>0.65786095687332136</v>
      </c>
      <c r="J40" s="121">
        <v>12.376884665522979</v>
      </c>
      <c r="K40" s="120">
        <v>9.6317603160613032</v>
      </c>
      <c r="L40" s="122">
        <v>-1.7753739986701476</v>
      </c>
      <c r="M40" s="121">
        <v>-4.6562528600154565</v>
      </c>
      <c r="N40" s="121">
        <v>-0.54659980231849659</v>
      </c>
      <c r="O40" s="120">
        <v>-0.61655255723948699</v>
      </c>
      <c r="P40" s="121">
        <v>0.49639272961483982</v>
      </c>
      <c r="Q40" s="121">
        <v>1.7701967933927705</v>
      </c>
      <c r="R40" s="121">
        <v>0.67920053284859705</v>
      </c>
      <c r="S40" s="121">
        <v>1.8255287222168164</v>
      </c>
      <c r="T40" s="122">
        <v>3.7165815797237229</v>
      </c>
      <c r="U40" s="121">
        <v>4.5814931312096405</v>
      </c>
      <c r="V40" s="121">
        <v>3.6981948049643876</v>
      </c>
      <c r="W40" s="120">
        <v>2.5989949019668188</v>
      </c>
      <c r="X40" s="121">
        <v>5.5183924122636654</v>
      </c>
      <c r="Y40" s="121">
        <v>-0.49462282794948464</v>
      </c>
      <c r="Z40" s="121">
        <v>-0.65982548020576814</v>
      </c>
      <c r="AA40" s="123">
        <v>-1.0184513700083784</v>
      </c>
    </row>
    <row r="41" spans="2:27">
      <c r="B41" s="105"/>
      <c r="C41" s="100" t="s">
        <v>8</v>
      </c>
      <c r="D41" s="100"/>
      <c r="E41" s="100"/>
      <c r="F41" s="103"/>
      <c r="G41" s="37" t="s">
        <v>157</v>
      </c>
      <c r="H41" s="130">
        <v>-0.50578092062805591</v>
      </c>
      <c r="I41" s="121">
        <v>4.9820220850402275E-2</v>
      </c>
      <c r="J41" s="121">
        <v>0.68351332792973007</v>
      </c>
      <c r="K41" s="120">
        <v>0.60595770961619078</v>
      </c>
      <c r="L41" s="122">
        <v>-0.10033732544696347</v>
      </c>
      <c r="M41" s="121">
        <v>-0.24710608011881199</v>
      </c>
      <c r="N41" s="121">
        <v>-2.1186158524370835E-2</v>
      </c>
      <c r="O41" s="120">
        <v>-3.7588807890831522E-2</v>
      </c>
      <c r="P41" s="121">
        <v>2.6678884696251098E-2</v>
      </c>
      <c r="Q41" s="121">
        <v>0.10573871847268865</v>
      </c>
      <c r="R41" s="121">
        <v>3.8436910275468222E-2</v>
      </c>
      <c r="S41" s="121">
        <v>0.10072018948765124</v>
      </c>
      <c r="T41" s="122">
        <v>0.20892192865097012</v>
      </c>
      <c r="U41" s="121">
        <v>0.26577365163143601</v>
      </c>
      <c r="V41" s="121">
        <v>0.22532853960666802</v>
      </c>
      <c r="W41" s="120">
        <v>0.16561445552081416</v>
      </c>
      <c r="X41" s="121">
        <v>0.35767331730879454</v>
      </c>
      <c r="Y41" s="121">
        <v>-2.7253214711212004E-2</v>
      </c>
      <c r="Z41" s="121">
        <v>-3.8224940062299428E-2</v>
      </c>
      <c r="AA41" s="123">
        <v>-6.1927003919397261E-2</v>
      </c>
    </row>
    <row r="42" spans="2:27" ht="4.3499999999999996" customHeight="1">
      <c r="B42" s="105"/>
      <c r="C42" s="100"/>
      <c r="D42" s="100"/>
      <c r="E42" s="100"/>
      <c r="F42" s="103"/>
      <c r="G42" s="37"/>
      <c r="H42" s="211"/>
      <c r="I42" s="100"/>
      <c r="J42" s="100"/>
      <c r="K42" s="103"/>
      <c r="L42" s="102"/>
      <c r="M42" s="100"/>
      <c r="N42" s="100"/>
      <c r="O42" s="103"/>
      <c r="P42" s="100"/>
      <c r="Q42" s="100"/>
      <c r="R42" s="100"/>
      <c r="S42" s="100"/>
      <c r="T42" s="102"/>
      <c r="U42" s="100"/>
      <c r="V42" s="100"/>
      <c r="W42" s="103"/>
      <c r="X42" s="100"/>
      <c r="Y42" s="100"/>
      <c r="Z42" s="100"/>
      <c r="AA42" s="104"/>
    </row>
    <row r="43" spans="2:27">
      <c r="B43" s="94" t="s">
        <v>22</v>
      </c>
      <c r="C43" s="100"/>
      <c r="D43" s="100"/>
      <c r="E43" s="100"/>
      <c r="F43" s="103"/>
      <c r="G43" s="37"/>
      <c r="H43" s="211"/>
      <c r="I43" s="100"/>
      <c r="J43" s="100"/>
      <c r="K43" s="103"/>
      <c r="L43" s="102"/>
      <c r="M43" s="100"/>
      <c r="N43" s="100"/>
      <c r="O43" s="103"/>
      <c r="P43" s="100"/>
      <c r="Q43" s="100"/>
      <c r="R43" s="100"/>
      <c r="S43" s="100"/>
      <c r="T43" s="102"/>
      <c r="U43" s="100"/>
      <c r="V43" s="100"/>
      <c r="W43" s="103"/>
      <c r="X43" s="100"/>
      <c r="Y43" s="100"/>
      <c r="Z43" s="100"/>
      <c r="AA43" s="104"/>
    </row>
    <row r="44" spans="2:27">
      <c r="B44" s="105"/>
      <c r="C44" s="100" t="s">
        <v>74</v>
      </c>
      <c r="D44" s="100"/>
      <c r="E44" s="100"/>
      <c r="F44" s="103"/>
      <c r="G44" s="37" t="s">
        <v>151</v>
      </c>
      <c r="H44" s="255">
        <v>7.3256483595370412</v>
      </c>
      <c r="I44" s="18">
        <v>6.3437455097124342</v>
      </c>
      <c r="J44" s="18">
        <v>3.5706143265468171</v>
      </c>
      <c r="K44" s="154">
        <v>4.8485267722695511</v>
      </c>
      <c r="L44" s="256">
        <v>1.658883005321016</v>
      </c>
      <c r="M44" s="18">
        <v>0.51963070393861699</v>
      </c>
      <c r="N44" s="18">
        <v>1.3690653666139383</v>
      </c>
      <c r="O44" s="154">
        <v>1.6239029357363961</v>
      </c>
      <c r="P44" s="18">
        <v>1.4787376375172983</v>
      </c>
      <c r="Q44" s="18">
        <v>3.2403257820544411</v>
      </c>
      <c r="R44" s="18">
        <v>-8.0168055955411432E-2</v>
      </c>
      <c r="S44" s="18">
        <v>1.2456160089514299</v>
      </c>
      <c r="T44" s="256">
        <v>0.72344010702258288</v>
      </c>
      <c r="U44" s="18">
        <v>0.64307229524816023</v>
      </c>
      <c r="V44" s="18">
        <v>0.80134270983222677</v>
      </c>
      <c r="W44" s="154">
        <v>0.93593621439553942</v>
      </c>
      <c r="X44" s="18">
        <v>1.415987277894132</v>
      </c>
      <c r="Y44" s="18">
        <v>1.5356501141562831</v>
      </c>
      <c r="Z44" s="18">
        <v>1.2649720134973137</v>
      </c>
      <c r="AA44" s="257">
        <v>1.166941486627465</v>
      </c>
    </row>
    <row r="45" spans="2:27">
      <c r="B45" s="105"/>
      <c r="C45" s="10" t="s">
        <v>195</v>
      </c>
      <c r="D45" s="10"/>
      <c r="E45" s="10"/>
      <c r="F45" s="12"/>
      <c r="G45" s="37" t="s">
        <v>151</v>
      </c>
      <c r="H45" s="258">
        <v>5.8558428598445715</v>
      </c>
      <c r="I45" s="259">
        <v>5.9116759413861786</v>
      </c>
      <c r="J45" s="259">
        <v>3.6352067344596435</v>
      </c>
      <c r="K45" s="260">
        <v>4.743141583917577</v>
      </c>
      <c r="L45" s="256">
        <v>0.8949549978471083</v>
      </c>
      <c r="M45" s="18">
        <v>0.2455709155045005</v>
      </c>
      <c r="N45" s="18">
        <v>1.3827170689021395</v>
      </c>
      <c r="O45" s="154">
        <v>1.4400924769313761</v>
      </c>
      <c r="P45" s="18">
        <v>1.3672898020358426</v>
      </c>
      <c r="Q45" s="18">
        <v>3.1039942812224552</v>
      </c>
      <c r="R45" s="18">
        <v>-8.0168055955398554E-2</v>
      </c>
      <c r="S45" s="18">
        <v>1.2389719544687594</v>
      </c>
      <c r="T45" s="256">
        <v>0.74555462228951264</v>
      </c>
      <c r="U45" s="18">
        <v>0.75641445691314591</v>
      </c>
      <c r="V45" s="18">
        <v>0.79607884657133532</v>
      </c>
      <c r="W45" s="154">
        <v>0.91768901853439555</v>
      </c>
      <c r="X45" s="18">
        <v>1.4127715621921499</v>
      </c>
      <c r="Y45" s="18">
        <v>1.3998977495936149</v>
      </c>
      <c r="Z45" s="18">
        <v>1.2535866605243529</v>
      </c>
      <c r="AA45" s="257">
        <v>1.1571457615459302</v>
      </c>
    </row>
    <row r="46" spans="2:27">
      <c r="B46" s="105"/>
      <c r="C46" s="100"/>
      <c r="D46" s="135" t="s">
        <v>43</v>
      </c>
      <c r="E46" s="100"/>
      <c r="F46" s="103"/>
      <c r="G46" s="37" t="s">
        <v>151</v>
      </c>
      <c r="H46" s="261">
        <v>5.4040181820784454</v>
      </c>
      <c r="I46" s="262">
        <v>5.2122050770406787</v>
      </c>
      <c r="J46" s="262">
        <v>3.9810860275997868</v>
      </c>
      <c r="K46" s="263">
        <v>5.0303122249768535</v>
      </c>
      <c r="L46" s="275"/>
      <c r="M46" s="276"/>
      <c r="N46" s="276"/>
      <c r="O46" s="277"/>
      <c r="P46" s="276"/>
      <c r="Q46" s="276"/>
      <c r="R46" s="276"/>
      <c r="S46" s="276"/>
      <c r="T46" s="275"/>
      <c r="U46" s="276"/>
      <c r="V46" s="276"/>
      <c r="W46" s="277"/>
      <c r="X46" s="276"/>
      <c r="Y46" s="276"/>
      <c r="Z46" s="276"/>
      <c r="AA46" s="278"/>
    </row>
    <row r="47" spans="2:27">
      <c r="B47" s="105"/>
      <c r="C47" s="100"/>
      <c r="D47" s="135" t="s">
        <v>170</v>
      </c>
      <c r="E47" s="100"/>
      <c r="F47" s="103"/>
      <c r="G47" s="37" t="s">
        <v>151</v>
      </c>
      <c r="H47" s="261">
        <v>7.0260809060819156</v>
      </c>
      <c r="I47" s="262">
        <v>7.8010152763684744</v>
      </c>
      <c r="J47" s="262">
        <v>2.6993126898557449</v>
      </c>
      <c r="K47" s="263">
        <v>3.9330688929037905</v>
      </c>
      <c r="L47" s="275"/>
      <c r="M47" s="276"/>
      <c r="N47" s="276"/>
      <c r="O47" s="277"/>
      <c r="P47" s="276"/>
      <c r="Q47" s="276"/>
      <c r="R47" s="276"/>
      <c r="S47" s="276"/>
      <c r="T47" s="275"/>
      <c r="U47" s="276"/>
      <c r="V47" s="276"/>
      <c r="W47" s="277"/>
      <c r="X47" s="276"/>
      <c r="Y47" s="276"/>
      <c r="Z47" s="276"/>
      <c r="AA47" s="278"/>
    </row>
    <row r="48" spans="2:27" s="7" customFormat="1">
      <c r="B48" s="11"/>
      <c r="C48" s="10" t="s">
        <v>196</v>
      </c>
      <c r="D48" s="10"/>
      <c r="E48" s="10"/>
      <c r="F48" s="12"/>
      <c r="G48" s="13" t="s">
        <v>151</v>
      </c>
      <c r="H48" s="264">
        <v>3.0156580866179468</v>
      </c>
      <c r="I48" s="265">
        <v>1.7845809142560682</v>
      </c>
      <c r="J48" s="265">
        <v>9.3167696089707874E-2</v>
      </c>
      <c r="K48" s="266">
        <v>1.2263932039924299</v>
      </c>
      <c r="L48" s="256"/>
      <c r="M48" s="18"/>
      <c r="N48" s="18"/>
      <c r="O48" s="154"/>
      <c r="P48" s="18"/>
      <c r="Q48" s="18"/>
      <c r="R48" s="18"/>
      <c r="S48" s="18"/>
      <c r="T48" s="256"/>
      <c r="U48" s="18"/>
      <c r="V48" s="18"/>
      <c r="W48" s="154"/>
      <c r="X48" s="18"/>
      <c r="Y48" s="18"/>
      <c r="Z48" s="18"/>
      <c r="AA48" s="257"/>
    </row>
    <row r="49" spans="2:27">
      <c r="B49" s="105"/>
      <c r="C49" s="100" t="s">
        <v>178</v>
      </c>
      <c r="D49" s="100"/>
      <c r="E49" s="100"/>
      <c r="F49" s="103"/>
      <c r="G49" s="37" t="s">
        <v>151</v>
      </c>
      <c r="H49" s="130">
        <v>2.2199174509364781</v>
      </c>
      <c r="I49" s="121">
        <v>0.86939795608000736</v>
      </c>
      <c r="J49" s="121">
        <v>1.0805795323943954</v>
      </c>
      <c r="K49" s="120">
        <v>2.737452824670001</v>
      </c>
      <c r="L49" s="122">
        <v>0.83047989778823705</v>
      </c>
      <c r="M49" s="121">
        <v>0.30424097517519044</v>
      </c>
      <c r="N49" s="121">
        <v>0.17766268843814714</v>
      </c>
      <c r="O49" s="120">
        <v>0.28730428063434488</v>
      </c>
      <c r="P49" s="121">
        <v>0.19459080348451607</v>
      </c>
      <c r="Q49" s="121">
        <v>5.7206576350949945E-2</v>
      </c>
      <c r="R49" s="121">
        <v>0.28310259086920553</v>
      </c>
      <c r="S49" s="121">
        <v>0.42905206160612863</v>
      </c>
      <c r="T49" s="122">
        <v>3.7121821865753191E-3</v>
      </c>
      <c r="U49" s="121">
        <v>0.35332000620753945</v>
      </c>
      <c r="V49" s="121">
        <v>0.48088238503476077</v>
      </c>
      <c r="W49" s="120">
        <v>0.3618126207820751</v>
      </c>
      <c r="X49" s="121">
        <v>0.9300268217791654</v>
      </c>
      <c r="Y49" s="121">
        <v>0.69296530686958135</v>
      </c>
      <c r="Z49" s="121">
        <v>0.91170080156308586</v>
      </c>
      <c r="AA49" s="123">
        <v>0.80323481993234225</v>
      </c>
    </row>
    <row r="50" spans="2:27" ht="4.3499999999999996" customHeight="1">
      <c r="B50" s="105"/>
      <c r="C50" s="100"/>
      <c r="D50" s="100"/>
      <c r="E50" s="100"/>
      <c r="F50" s="103"/>
      <c r="G50" s="37"/>
      <c r="H50" s="211"/>
      <c r="I50" s="100"/>
      <c r="J50" s="100"/>
      <c r="K50" s="103"/>
      <c r="L50" s="102"/>
      <c r="M50" s="100"/>
      <c r="N50" s="100"/>
      <c r="O50" s="103"/>
      <c r="P50" s="100"/>
      <c r="Q50" s="100"/>
      <c r="R50" s="100"/>
      <c r="S50" s="100"/>
      <c r="T50" s="102"/>
      <c r="U50" s="100"/>
      <c r="V50" s="100"/>
      <c r="W50" s="103"/>
      <c r="X50" s="100"/>
      <c r="Y50" s="100"/>
      <c r="Z50" s="100"/>
      <c r="AA50" s="104"/>
    </row>
    <row r="51" spans="2:27">
      <c r="B51" s="94" t="s">
        <v>24</v>
      </c>
      <c r="C51" s="100"/>
      <c r="D51" s="100"/>
      <c r="E51" s="100"/>
      <c r="F51" s="103"/>
      <c r="G51" s="37"/>
      <c r="H51" s="211"/>
      <c r="I51" s="102"/>
      <c r="J51" s="100"/>
      <c r="K51" s="103"/>
      <c r="L51" s="102"/>
      <c r="M51" s="100"/>
      <c r="N51" s="100"/>
      <c r="O51" s="103"/>
      <c r="P51" s="100"/>
      <c r="Q51" s="100"/>
      <c r="R51" s="100"/>
      <c r="S51" s="100"/>
      <c r="T51" s="102"/>
      <c r="U51" s="100"/>
      <c r="V51" s="100"/>
      <c r="W51" s="103"/>
      <c r="X51" s="100"/>
      <c r="Y51" s="100"/>
      <c r="Z51" s="100"/>
      <c r="AA51" s="104"/>
    </row>
    <row r="52" spans="2:27">
      <c r="B52" s="105"/>
      <c r="C52" s="100" t="s">
        <v>175</v>
      </c>
      <c r="D52" s="100"/>
      <c r="E52" s="100"/>
      <c r="F52" s="103"/>
      <c r="G52" s="37" t="s">
        <v>151</v>
      </c>
      <c r="H52" s="130">
        <v>0.20540645836419458</v>
      </c>
      <c r="I52" s="121">
        <v>-6.6267922386614941E-2</v>
      </c>
      <c r="J52" s="121">
        <v>-0.36403033393258966</v>
      </c>
      <c r="K52" s="120">
        <v>-0.63868152288296187</v>
      </c>
      <c r="L52" s="122">
        <v>5.3451939031361917E-2</v>
      </c>
      <c r="M52" s="121">
        <v>4.8673639777646827E-2</v>
      </c>
      <c r="N52" s="121">
        <v>4.0742981535530021E-2</v>
      </c>
      <c r="O52" s="120">
        <v>2.1749323621733652E-2</v>
      </c>
      <c r="P52" s="121">
        <v>-1.9470997311415772E-2</v>
      </c>
      <c r="Q52" s="121">
        <v>-6.7857686636898507E-2</v>
      </c>
      <c r="R52" s="121">
        <v>-5.4225222190382283E-2</v>
      </c>
      <c r="S52" s="121">
        <v>-7.0557368569836854E-2</v>
      </c>
      <c r="T52" s="122">
        <v>-8.5629638369042027E-2</v>
      </c>
      <c r="U52" s="121">
        <v>-9.4457807974592356E-2</v>
      </c>
      <c r="V52" s="121">
        <v>-0.13998234522645703</v>
      </c>
      <c r="W52" s="120">
        <v>-0.16455526064169135</v>
      </c>
      <c r="X52" s="121">
        <v>-0.16985659527874475</v>
      </c>
      <c r="Y52" s="121">
        <v>-0.16930247688060263</v>
      </c>
      <c r="Z52" s="121">
        <v>-0.16874504450112227</v>
      </c>
      <c r="AA52" s="123">
        <v>-0.16818429539891611</v>
      </c>
    </row>
    <row r="53" spans="2:27" ht="15" thickBot="1">
      <c r="B53" s="112"/>
      <c r="C53" s="113" t="s">
        <v>25</v>
      </c>
      <c r="D53" s="113"/>
      <c r="E53" s="113"/>
      <c r="F53" s="114"/>
      <c r="G53" s="137" t="s">
        <v>151</v>
      </c>
      <c r="H53" s="131">
        <v>-0.12218331032080698</v>
      </c>
      <c r="I53" s="125">
        <v>-0.26897196779074761</v>
      </c>
      <c r="J53" s="125">
        <v>-0.27943653367732679</v>
      </c>
      <c r="K53" s="124">
        <v>-0.32529532904665359</v>
      </c>
      <c r="L53" s="127">
        <v>3.4879812476447114E-3</v>
      </c>
      <c r="M53" s="125">
        <v>-0.20532936746103303</v>
      </c>
      <c r="N53" s="125">
        <v>-0.14694220995943397</v>
      </c>
      <c r="O53" s="124">
        <v>9.7115617121517062E-2</v>
      </c>
      <c r="P53" s="125">
        <v>-1.3212650525517233E-2</v>
      </c>
      <c r="Q53" s="125">
        <v>-0.23486923926645886</v>
      </c>
      <c r="R53" s="125">
        <v>-3.6717008531994111E-2</v>
      </c>
      <c r="S53" s="125">
        <v>-3.7116255623303118E-2</v>
      </c>
      <c r="T53" s="127">
        <v>-7.4955053699426344E-2</v>
      </c>
      <c r="U53" s="125">
        <v>-6.5892362566970064E-2</v>
      </c>
      <c r="V53" s="125">
        <v>-6.6829671434547322E-2</v>
      </c>
      <c r="W53" s="124">
        <v>-6.776698030212458E-2</v>
      </c>
      <c r="X53" s="125">
        <v>-9.0000000000003411E-2</v>
      </c>
      <c r="Y53" s="125">
        <v>-9.0000000000003411E-2</v>
      </c>
      <c r="Z53" s="125">
        <v>-8.99999999999892E-2</v>
      </c>
      <c r="AA53" s="128">
        <v>-9.0000000000003411E-2</v>
      </c>
    </row>
    <row r="54" spans="2:27" ht="15" thickBot="1"/>
    <row r="55" spans="2:27" ht="30" customHeight="1">
      <c r="B55" s="248" t="str">
        <f>" "&amp;Súhrn!$H$3&amp;" - trh práce [zmena oproti rovnakému obdobiu predchádzajúceho roka]"</f>
        <v xml:space="preserve"> Jesenná strednodobá predikcia (P3Q-2025) - trh práce [zmena oproti rovnakému obdobiu predchádzajúceho roka]</v>
      </c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140"/>
      <c r="S55" s="140"/>
      <c r="T55" s="140"/>
      <c r="U55" s="140"/>
      <c r="V55" s="140"/>
      <c r="W55" s="140"/>
      <c r="X55" s="252"/>
      <c r="Y55" s="252"/>
      <c r="Z55" s="252"/>
      <c r="AA55" s="253"/>
    </row>
    <row r="56" spans="2:27">
      <c r="B56" s="323" t="s">
        <v>27</v>
      </c>
      <c r="C56" s="324"/>
      <c r="D56" s="324"/>
      <c r="E56" s="324"/>
      <c r="F56" s="325"/>
      <c r="G56" s="321" t="s">
        <v>61</v>
      </c>
      <c r="H56" s="88" t="str">
        <f t="shared" ref="H56:K56" si="1">H$3</f>
        <v>Skutočnosť</v>
      </c>
      <c r="I56" s="320">
        <f t="shared" si="1"/>
        <v>2025</v>
      </c>
      <c r="J56" s="320">
        <f t="shared" si="1"/>
        <v>2026</v>
      </c>
      <c r="K56" s="314">
        <f t="shared" si="1"/>
        <v>2027</v>
      </c>
      <c r="L56" s="333">
        <f>L$3</f>
        <v>2024</v>
      </c>
      <c r="M56" s="334"/>
      <c r="N56" s="334"/>
      <c r="O56" s="336"/>
      <c r="P56" s="333">
        <f>P$3</f>
        <v>2025</v>
      </c>
      <c r="Q56" s="334"/>
      <c r="R56" s="334"/>
      <c r="S56" s="336"/>
      <c r="T56" s="333">
        <f>T$3</f>
        <v>2026</v>
      </c>
      <c r="U56" s="334"/>
      <c r="V56" s="334"/>
      <c r="W56" s="336"/>
      <c r="X56" s="333">
        <f>X$3</f>
        <v>2027</v>
      </c>
      <c r="Y56" s="334"/>
      <c r="Z56" s="334"/>
      <c r="AA56" s="335"/>
    </row>
    <row r="57" spans="2:27">
      <c r="B57" s="326"/>
      <c r="C57" s="327"/>
      <c r="D57" s="327"/>
      <c r="E57" s="327"/>
      <c r="F57" s="328"/>
      <c r="G57" s="322"/>
      <c r="H57" s="231">
        <f>$H$4</f>
        <v>2024</v>
      </c>
      <c r="I57" s="319"/>
      <c r="J57" s="319"/>
      <c r="K57" s="315"/>
      <c r="L57" s="90" t="s">
        <v>3</v>
      </c>
      <c r="M57" s="91" t="s">
        <v>4</v>
      </c>
      <c r="N57" s="91" t="s">
        <v>5</v>
      </c>
      <c r="O57" s="92" t="s">
        <v>6</v>
      </c>
      <c r="P57" s="90" t="s">
        <v>3</v>
      </c>
      <c r="Q57" s="91" t="s">
        <v>4</v>
      </c>
      <c r="R57" s="91" t="s">
        <v>5</v>
      </c>
      <c r="S57" s="92" t="s">
        <v>6</v>
      </c>
      <c r="T57" s="90" t="s">
        <v>3</v>
      </c>
      <c r="U57" s="91" t="s">
        <v>4</v>
      </c>
      <c r="V57" s="91" t="s">
        <v>5</v>
      </c>
      <c r="W57" s="92" t="s">
        <v>6</v>
      </c>
      <c r="X57" s="91" t="s">
        <v>3</v>
      </c>
      <c r="Y57" s="91" t="s">
        <v>4</v>
      </c>
      <c r="Z57" s="91" t="s">
        <v>5</v>
      </c>
      <c r="AA57" s="93" t="s">
        <v>6</v>
      </c>
    </row>
    <row r="58" spans="2:27" ht="4.3499999999999996" customHeight="1">
      <c r="B58" s="105"/>
      <c r="C58" s="100"/>
      <c r="D58" s="100"/>
      <c r="E58" s="100"/>
      <c r="F58" s="103"/>
      <c r="G58" s="37"/>
      <c r="H58" s="211"/>
      <c r="I58" s="100"/>
      <c r="J58" s="100"/>
      <c r="K58" s="103"/>
      <c r="L58" s="102"/>
      <c r="M58" s="100"/>
      <c r="N58" s="100"/>
      <c r="O58" s="103"/>
      <c r="P58" s="100"/>
      <c r="Q58" s="100"/>
      <c r="R58" s="100"/>
      <c r="S58" s="100"/>
      <c r="T58" s="102"/>
      <c r="U58" s="100"/>
      <c r="V58" s="100"/>
      <c r="W58" s="103"/>
      <c r="X58" s="100"/>
      <c r="Y58" s="100"/>
      <c r="Z58" s="100"/>
      <c r="AA58" s="104"/>
    </row>
    <row r="59" spans="2:27">
      <c r="B59" s="94" t="s">
        <v>22</v>
      </c>
      <c r="C59" s="100"/>
      <c r="D59" s="100"/>
      <c r="E59" s="100"/>
      <c r="F59" s="103"/>
      <c r="G59" s="37"/>
      <c r="H59" s="211"/>
      <c r="I59" s="100"/>
      <c r="J59" s="100"/>
      <c r="K59" s="103"/>
      <c r="L59" s="102"/>
      <c r="M59" s="100"/>
      <c r="N59" s="100"/>
      <c r="O59" s="103"/>
      <c r="P59" s="100"/>
      <c r="Q59" s="100"/>
      <c r="R59" s="100"/>
      <c r="S59" s="100"/>
      <c r="T59" s="102"/>
      <c r="U59" s="100"/>
      <c r="V59" s="100"/>
      <c r="W59" s="103"/>
      <c r="X59" s="100"/>
      <c r="Y59" s="100"/>
      <c r="Z59" s="100"/>
      <c r="AA59" s="104"/>
    </row>
    <row r="60" spans="2:27">
      <c r="B60" s="105"/>
      <c r="C60" s="100" t="s">
        <v>74</v>
      </c>
      <c r="D60" s="100"/>
      <c r="E60" s="100"/>
      <c r="F60" s="103"/>
      <c r="G60" s="37" t="s">
        <v>151</v>
      </c>
      <c r="H60" s="130">
        <v>7.3256483595370412</v>
      </c>
      <c r="I60" s="121">
        <v>6.3437455097124342</v>
      </c>
      <c r="J60" s="121">
        <v>3.5706143265468171</v>
      </c>
      <c r="K60" s="120">
        <v>4.8485267722695511</v>
      </c>
      <c r="L60" s="122">
        <v>9.7977902915317543</v>
      </c>
      <c r="M60" s="121">
        <v>7.778032469441527</v>
      </c>
      <c r="N60" s="121">
        <v>6.6346227230427388</v>
      </c>
      <c r="O60" s="120">
        <v>5.2682808403174306</v>
      </c>
      <c r="P60" s="121">
        <v>5.0817394126582798</v>
      </c>
      <c r="Q60" s="121">
        <v>7.9259139208388802</v>
      </c>
      <c r="R60" s="121">
        <v>6.3829398285973724</v>
      </c>
      <c r="S60" s="121">
        <v>5.986937764048065</v>
      </c>
      <c r="T60" s="122">
        <v>5.1980860871201742</v>
      </c>
      <c r="U60" s="121">
        <v>2.5515805300579757</v>
      </c>
      <c r="V60" s="121">
        <v>3.4563090561868961</v>
      </c>
      <c r="W60" s="120">
        <v>3.1398674185440854</v>
      </c>
      <c r="X60" s="121">
        <v>3.8490292909829122</v>
      </c>
      <c r="Y60" s="121">
        <v>4.7700399273468861</v>
      </c>
      <c r="Z60" s="121">
        <v>5.251922999046684</v>
      </c>
      <c r="AA60" s="123">
        <v>5.4928059792538733</v>
      </c>
    </row>
    <row r="61" spans="2:27">
      <c r="B61" s="105"/>
      <c r="C61" s="100" t="s">
        <v>195</v>
      </c>
      <c r="D61" s="100"/>
      <c r="E61" s="100"/>
      <c r="F61" s="103"/>
      <c r="G61" s="37" t="s">
        <v>151</v>
      </c>
      <c r="H61" s="258">
        <v>5.8558428598445715</v>
      </c>
      <c r="I61" s="259">
        <v>5.9116759413861786</v>
      </c>
      <c r="J61" s="259">
        <v>3.6352067344596435</v>
      </c>
      <c r="K61" s="260">
        <v>4.743141583917577</v>
      </c>
      <c r="L61" s="256">
        <v>7.8941979336908163</v>
      </c>
      <c r="M61" s="18">
        <v>6.2475554298942582</v>
      </c>
      <c r="N61" s="18">
        <v>5.3929221214634948</v>
      </c>
      <c r="O61" s="154">
        <v>4.0179300692395392</v>
      </c>
      <c r="P61" s="18">
        <v>4.5048849287012471</v>
      </c>
      <c r="Q61" s="18">
        <v>7.4847592731114521</v>
      </c>
      <c r="R61" s="18">
        <v>5.9338257408934725</v>
      </c>
      <c r="S61" s="18">
        <v>5.723795703861323</v>
      </c>
      <c r="T61" s="256">
        <v>5.0753399421084699</v>
      </c>
      <c r="U61" s="18">
        <v>2.6828744532572557</v>
      </c>
      <c r="V61" s="18">
        <v>3.5833518553068711</v>
      </c>
      <c r="W61" s="154">
        <v>3.2546290052470894</v>
      </c>
      <c r="X61" s="18">
        <v>3.9384630250602237</v>
      </c>
      <c r="Y61" s="18">
        <v>4.6022685483513737</v>
      </c>
      <c r="Z61" s="18">
        <v>5.0770524463532807</v>
      </c>
      <c r="AA61" s="257">
        <v>5.3263784960157601</v>
      </c>
    </row>
    <row r="62" spans="2:27" ht="15" thickBot="1">
      <c r="B62" s="112"/>
      <c r="C62" s="113" t="s">
        <v>178</v>
      </c>
      <c r="D62" s="113"/>
      <c r="E62" s="113"/>
      <c r="F62" s="114"/>
      <c r="G62" s="137" t="s">
        <v>151</v>
      </c>
      <c r="H62" s="131">
        <v>2.2199174509364781</v>
      </c>
      <c r="I62" s="125">
        <v>0.86939795608000736</v>
      </c>
      <c r="J62" s="125">
        <v>1.0805795323943954</v>
      </c>
      <c r="K62" s="124">
        <v>2.737452824670001</v>
      </c>
      <c r="L62" s="127">
        <v>3.1229023444895034</v>
      </c>
      <c r="M62" s="125">
        <v>2.3902753542293738</v>
      </c>
      <c r="N62" s="125">
        <v>1.7791942903012909</v>
      </c>
      <c r="O62" s="124">
        <v>1.6080185649512089</v>
      </c>
      <c r="P62" s="125">
        <v>0.96722591014327008</v>
      </c>
      <c r="Q62" s="125">
        <v>0.71855867821797403</v>
      </c>
      <c r="R62" s="125">
        <v>0.824567889403653</v>
      </c>
      <c r="S62" s="125">
        <v>0.96707504789472409</v>
      </c>
      <c r="T62" s="127">
        <v>0.77472478300440173</v>
      </c>
      <c r="U62" s="125">
        <v>1.0729616658777843</v>
      </c>
      <c r="V62" s="125">
        <v>1.2722992316044355</v>
      </c>
      <c r="W62" s="124">
        <v>1.2044952184079278</v>
      </c>
      <c r="X62" s="125">
        <v>2.1419324741630135</v>
      </c>
      <c r="Y62" s="125">
        <v>2.487631324617027</v>
      </c>
      <c r="Z62" s="125">
        <v>2.9270538097004817</v>
      </c>
      <c r="AA62" s="128">
        <v>3.3797587306090975</v>
      </c>
    </row>
    <row r="63" spans="2:27" ht="4.3499999999999996" customHeight="1"/>
    <row r="64" spans="2:27" ht="12" customHeight="1">
      <c r="B64" s="138" t="s">
        <v>115</v>
      </c>
      <c r="C64" s="138"/>
      <c r="D64" s="138"/>
      <c r="E64" s="138"/>
      <c r="F64" s="138"/>
      <c r="G64" s="138"/>
      <c r="H64" s="138"/>
      <c r="I64" s="138"/>
      <c r="J64" s="138"/>
    </row>
    <row r="65" spans="2:10" ht="12" customHeight="1">
      <c r="B65" s="138" t="s">
        <v>166</v>
      </c>
      <c r="C65" s="138"/>
      <c r="D65" s="138"/>
      <c r="E65" s="138"/>
      <c r="F65" s="138"/>
      <c r="G65" s="138"/>
      <c r="H65" s="138"/>
      <c r="I65" s="138"/>
      <c r="J65" s="138"/>
    </row>
    <row r="66" spans="2:10" ht="12" customHeight="1">
      <c r="B66" s="138" t="s">
        <v>171</v>
      </c>
      <c r="C66" s="61"/>
      <c r="D66" s="138"/>
      <c r="E66" s="138"/>
      <c r="F66" s="138"/>
      <c r="G66" s="138"/>
      <c r="H66" s="138"/>
      <c r="I66" s="138"/>
      <c r="J66" s="138"/>
    </row>
    <row r="67" spans="2:10" ht="12" customHeight="1">
      <c r="B67" s="138" t="s">
        <v>167</v>
      </c>
      <c r="C67" s="138"/>
      <c r="D67" s="138"/>
      <c r="E67" s="138"/>
      <c r="F67" s="138"/>
      <c r="G67" s="138"/>
      <c r="H67" s="138"/>
      <c r="I67" s="138"/>
      <c r="J67" s="138"/>
    </row>
    <row r="68" spans="2:10" ht="12" customHeight="1">
      <c r="B68" s="138" t="s">
        <v>126</v>
      </c>
      <c r="C68" s="138"/>
      <c r="D68" s="138"/>
      <c r="E68" s="138"/>
      <c r="F68" s="138"/>
      <c r="G68" s="138"/>
      <c r="H68" s="138"/>
      <c r="I68" s="138"/>
      <c r="J68" s="138"/>
    </row>
    <row r="69" spans="2:10" ht="12" customHeight="1">
      <c r="B69" s="138" t="s">
        <v>127</v>
      </c>
      <c r="C69" s="138"/>
      <c r="D69" s="138"/>
      <c r="E69" s="138"/>
      <c r="F69" s="138"/>
      <c r="G69" s="138"/>
      <c r="H69" s="138"/>
      <c r="I69" s="138"/>
      <c r="J69" s="138"/>
    </row>
    <row r="70" spans="2:10">
      <c r="B70" s="138"/>
      <c r="C70" s="138"/>
      <c r="D70" s="138"/>
      <c r="E70" s="138"/>
      <c r="F70" s="138"/>
      <c r="G70" s="138"/>
      <c r="H70" s="138"/>
      <c r="I70" s="138"/>
      <c r="J70" s="138"/>
    </row>
    <row r="71" spans="2:10">
      <c r="B71" s="138"/>
      <c r="C71" s="138"/>
      <c r="D71" s="138"/>
      <c r="E71" s="138"/>
      <c r="F71" s="138"/>
      <c r="G71" s="138"/>
      <c r="H71" s="138"/>
      <c r="I71" s="138"/>
      <c r="J71" s="138"/>
    </row>
  </sheetData>
  <mergeCells count="27">
    <mergeCell ref="J3:J4"/>
    <mergeCell ref="J31:J32"/>
    <mergeCell ref="J56:J57"/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B3:F4"/>
    <mergeCell ref="G3:G4"/>
    <mergeCell ref="B56:F57"/>
    <mergeCell ref="I3:I4"/>
    <mergeCell ref="I31:I32"/>
    <mergeCell ref="B31:F32"/>
    <mergeCell ref="G31:G32"/>
    <mergeCell ref="G56:G57"/>
    <mergeCell ref="I56:I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A1:AA45"/>
  <sheetViews>
    <sheetView zoomScale="80" zoomScaleNormal="80" workbookViewId="0">
      <selection activeCell="Z48" sqref="Z48"/>
    </sheetView>
  </sheetViews>
  <sheetFormatPr defaultColWidth="9.140625" defaultRowHeight="14.25"/>
  <cols>
    <col min="1" max="5" width="3.140625" style="76" customWidth="1"/>
    <col min="6" max="6" width="33.85546875" style="76" customWidth="1"/>
    <col min="7" max="7" width="22" style="76" customWidth="1"/>
    <col min="8" max="8" width="10.85546875" style="76" customWidth="1"/>
    <col min="9" max="11" width="9.140625" style="76" customWidth="1"/>
    <col min="12" max="23" width="9.140625" style="76"/>
    <col min="24" max="27" width="9.140625" style="76" customWidth="1"/>
    <col min="28" max="16384" width="9.140625" style="76"/>
  </cols>
  <sheetData>
    <row r="1" spans="2:27" ht="22.5" customHeight="1" thickBot="1">
      <c r="B1" s="250" t="s">
        <v>87</v>
      </c>
      <c r="C1" s="251"/>
      <c r="D1" s="251"/>
      <c r="E1" s="251"/>
      <c r="F1" s="251"/>
      <c r="G1" s="279"/>
    </row>
    <row r="2" spans="2:27" ht="30" customHeight="1">
      <c r="B2" s="248" t="str">
        <f>" "&amp;Súhrn!$H$3&amp;" - obchodná a platobná bilancia [objem]"</f>
        <v xml:space="preserve"> Jesenná strednodobá predikcia (P3Q-2025) - obchodná a platobná bilancia [objem]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1"/>
    </row>
    <row r="3" spans="2:27">
      <c r="B3" s="323" t="s">
        <v>27</v>
      </c>
      <c r="C3" s="324"/>
      <c r="D3" s="324"/>
      <c r="E3" s="324"/>
      <c r="F3" s="325"/>
      <c r="G3" s="321" t="s">
        <v>61</v>
      </c>
      <c r="H3" s="88" t="s">
        <v>32</v>
      </c>
      <c r="I3" s="320">
        <v>2025</v>
      </c>
      <c r="J3" s="320">
        <v>2026</v>
      </c>
      <c r="K3" s="314">
        <v>2027</v>
      </c>
      <c r="L3" s="333">
        <v>2024</v>
      </c>
      <c r="M3" s="334"/>
      <c r="N3" s="334"/>
      <c r="O3" s="336"/>
      <c r="P3" s="333">
        <v>2025</v>
      </c>
      <c r="Q3" s="334"/>
      <c r="R3" s="334"/>
      <c r="S3" s="336"/>
      <c r="T3" s="333">
        <v>2026</v>
      </c>
      <c r="U3" s="334"/>
      <c r="V3" s="334"/>
      <c r="W3" s="336"/>
      <c r="X3" s="334">
        <v>2027</v>
      </c>
      <c r="Y3" s="334"/>
      <c r="Z3" s="334"/>
      <c r="AA3" s="335"/>
    </row>
    <row r="4" spans="2:27">
      <c r="B4" s="326"/>
      <c r="C4" s="327"/>
      <c r="D4" s="327"/>
      <c r="E4" s="327"/>
      <c r="F4" s="328"/>
      <c r="G4" s="322"/>
      <c r="H4" s="89">
        <v>2024</v>
      </c>
      <c r="I4" s="319"/>
      <c r="J4" s="319"/>
      <c r="K4" s="315"/>
      <c r="L4" s="90" t="s">
        <v>3</v>
      </c>
      <c r="M4" s="91" t="s">
        <v>4</v>
      </c>
      <c r="N4" s="91" t="s">
        <v>5</v>
      </c>
      <c r="O4" s="92" t="s">
        <v>6</v>
      </c>
      <c r="P4" s="90" t="s">
        <v>3</v>
      </c>
      <c r="Q4" s="91" t="s">
        <v>4</v>
      </c>
      <c r="R4" s="91" t="s">
        <v>5</v>
      </c>
      <c r="S4" s="92" t="s">
        <v>6</v>
      </c>
      <c r="T4" s="90" t="s">
        <v>3</v>
      </c>
      <c r="U4" s="91" t="s">
        <v>4</v>
      </c>
      <c r="V4" s="91" t="s">
        <v>5</v>
      </c>
      <c r="W4" s="92" t="s">
        <v>6</v>
      </c>
      <c r="X4" s="91" t="s">
        <v>3</v>
      </c>
      <c r="Y4" s="91" t="s">
        <v>4</v>
      </c>
      <c r="Z4" s="91" t="s">
        <v>5</v>
      </c>
      <c r="AA4" s="93" t="s">
        <v>6</v>
      </c>
    </row>
    <row r="5" spans="2:27" ht="3.75" customHeight="1">
      <c r="B5" s="94"/>
      <c r="C5" s="95"/>
      <c r="D5" s="95"/>
      <c r="E5" s="95"/>
      <c r="F5" s="96"/>
      <c r="G5" s="97"/>
      <c r="H5" s="180"/>
      <c r="I5" s="148"/>
      <c r="J5" s="148"/>
      <c r="K5" s="149"/>
      <c r="L5" s="99"/>
      <c r="M5" s="99"/>
      <c r="N5" s="99"/>
      <c r="O5" s="98"/>
      <c r="P5" s="99"/>
      <c r="Q5" s="99"/>
      <c r="R5" s="99"/>
      <c r="S5" s="98"/>
      <c r="T5" s="99"/>
      <c r="U5" s="99"/>
      <c r="V5" s="99"/>
      <c r="W5" s="98"/>
      <c r="X5" s="99"/>
      <c r="Y5" s="99"/>
      <c r="Z5" s="99"/>
      <c r="AA5" s="134"/>
    </row>
    <row r="6" spans="2:27">
      <c r="B6" s="94" t="s">
        <v>45</v>
      </c>
      <c r="C6" s="95"/>
      <c r="D6" s="95"/>
      <c r="E6" s="95"/>
      <c r="F6" s="152"/>
      <c r="G6" s="179"/>
      <c r="H6" s="182"/>
      <c r="I6" s="183"/>
      <c r="J6" s="183"/>
      <c r="K6" s="199"/>
      <c r="L6" s="200"/>
      <c r="M6" s="200"/>
      <c r="N6" s="200"/>
      <c r="O6" s="201"/>
      <c r="P6" s="200"/>
      <c r="Q6" s="200"/>
      <c r="R6" s="200"/>
      <c r="S6" s="201"/>
      <c r="T6" s="200"/>
      <c r="U6" s="200"/>
      <c r="V6" s="200"/>
      <c r="W6" s="201"/>
      <c r="X6" s="200"/>
      <c r="Y6" s="200"/>
      <c r="Z6" s="200"/>
      <c r="AA6" s="202"/>
    </row>
    <row r="7" spans="2:27">
      <c r="B7" s="94"/>
      <c r="C7" s="151" t="s">
        <v>29</v>
      </c>
      <c r="D7" s="95"/>
      <c r="E7" s="95"/>
      <c r="F7" s="152"/>
      <c r="G7" s="37" t="s">
        <v>158</v>
      </c>
      <c r="H7" s="187">
        <v>89988.304999999993</v>
      </c>
      <c r="I7" s="107">
        <v>93325.036113165959</v>
      </c>
      <c r="J7" s="107">
        <v>94362.89655314968</v>
      </c>
      <c r="K7" s="106">
        <v>98174.178663950894</v>
      </c>
      <c r="L7" s="108">
        <v>22143.562999999998</v>
      </c>
      <c r="M7" s="108">
        <v>22685.203000000001</v>
      </c>
      <c r="N7" s="108">
        <v>22541.940999999999</v>
      </c>
      <c r="O7" s="109">
        <v>22617.598000000002</v>
      </c>
      <c r="P7" s="108">
        <v>23544.66</v>
      </c>
      <c r="Q7" s="108">
        <v>23488.388999999999</v>
      </c>
      <c r="R7" s="108">
        <v>23111.282465559369</v>
      </c>
      <c r="S7" s="109">
        <v>23180.704647606581</v>
      </c>
      <c r="T7" s="108">
        <v>23317.190715730419</v>
      </c>
      <c r="U7" s="108">
        <v>23497.660163334491</v>
      </c>
      <c r="V7" s="108">
        <v>23681.247596259531</v>
      </c>
      <c r="W7" s="109">
        <v>23866.798077825242</v>
      </c>
      <c r="X7" s="108">
        <v>24116.017373146355</v>
      </c>
      <c r="Y7" s="108">
        <v>24382.143039740658</v>
      </c>
      <c r="Z7" s="108">
        <v>24692.704771871984</v>
      </c>
      <c r="AA7" s="111">
        <v>24983.313479191904</v>
      </c>
    </row>
    <row r="8" spans="2:27">
      <c r="B8" s="105"/>
      <c r="C8" s="100"/>
      <c r="D8" s="135" t="s">
        <v>46</v>
      </c>
      <c r="E8" s="100"/>
      <c r="F8" s="103"/>
      <c r="G8" s="37" t="s">
        <v>158</v>
      </c>
      <c r="H8" s="187">
        <v>42052.631999999998</v>
      </c>
      <c r="I8" s="107">
        <v>40415.380828744244</v>
      </c>
      <c r="J8" s="107">
        <v>40005.557944666522</v>
      </c>
      <c r="K8" s="106">
        <v>41358.067907087257</v>
      </c>
      <c r="L8" s="107">
        <v>10508.546</v>
      </c>
      <c r="M8" s="107">
        <v>10822.75</v>
      </c>
      <c r="N8" s="107">
        <v>10407.454</v>
      </c>
      <c r="O8" s="106">
        <v>10313.882</v>
      </c>
      <c r="P8" s="107">
        <v>10568.055</v>
      </c>
      <c r="Q8" s="107">
        <v>9989.9650000000001</v>
      </c>
      <c r="R8" s="107">
        <v>9981.9097687685153</v>
      </c>
      <c r="S8" s="106">
        <v>9875.4510599757268</v>
      </c>
      <c r="T8" s="107">
        <v>9911.7705499147323</v>
      </c>
      <c r="U8" s="107">
        <v>9969.296182479231</v>
      </c>
      <c r="V8" s="107">
        <v>10029.869637751732</v>
      </c>
      <c r="W8" s="106">
        <v>10094.621574520823</v>
      </c>
      <c r="X8" s="107">
        <v>10184.928903968812</v>
      </c>
      <c r="Y8" s="107">
        <v>10281.518863314022</v>
      </c>
      <c r="Z8" s="107">
        <v>10394.002913821831</v>
      </c>
      <c r="AA8" s="198">
        <v>10497.617225982587</v>
      </c>
    </row>
    <row r="9" spans="2:27" ht="15" customHeight="1">
      <c r="B9" s="105"/>
      <c r="C9" s="100"/>
      <c r="D9" s="135" t="s">
        <v>47</v>
      </c>
      <c r="E9" s="100"/>
      <c r="F9" s="103"/>
      <c r="G9" s="37" t="s">
        <v>158</v>
      </c>
      <c r="H9" s="187">
        <v>47950.021000000008</v>
      </c>
      <c r="I9" s="107">
        <v>52909.655284421708</v>
      </c>
      <c r="J9" s="107">
        <v>54357.338608483173</v>
      </c>
      <c r="K9" s="106">
        <v>56816.110756863651</v>
      </c>
      <c r="L9" s="107">
        <v>11450.753000000001</v>
      </c>
      <c r="M9" s="107">
        <v>11833.583000000001</v>
      </c>
      <c r="N9" s="107">
        <v>12123.810000000001</v>
      </c>
      <c r="O9" s="106">
        <v>12541.875</v>
      </c>
      <c r="P9" s="107">
        <v>12807.072</v>
      </c>
      <c r="Q9" s="107">
        <v>13422.039000000001</v>
      </c>
      <c r="R9" s="107">
        <v>13375.290696790853</v>
      </c>
      <c r="S9" s="106">
        <v>13305.253587630852</v>
      </c>
      <c r="T9" s="107">
        <v>13405.420165815687</v>
      </c>
      <c r="U9" s="107">
        <v>13528.36398085526</v>
      </c>
      <c r="V9" s="107">
        <v>13651.377958507801</v>
      </c>
      <c r="W9" s="106">
        <v>13772.176503304419</v>
      </c>
      <c r="X9" s="107">
        <v>13931.088469177543</v>
      </c>
      <c r="Y9" s="107">
        <v>14100.624176426636</v>
      </c>
      <c r="Z9" s="107">
        <v>14298.701858050154</v>
      </c>
      <c r="AA9" s="198">
        <v>14485.696253209318</v>
      </c>
    </row>
    <row r="10" spans="2:27" ht="3.75" customHeight="1">
      <c r="B10" s="105"/>
      <c r="C10" s="100"/>
      <c r="D10" s="100"/>
      <c r="E10" s="100"/>
      <c r="F10" s="103"/>
      <c r="G10" s="37"/>
      <c r="H10" s="187"/>
      <c r="I10" s="107"/>
      <c r="J10" s="107"/>
      <c r="K10" s="106"/>
      <c r="L10" s="107"/>
      <c r="M10" s="107"/>
      <c r="N10" s="107"/>
      <c r="O10" s="106"/>
      <c r="P10" s="107"/>
      <c r="Q10" s="107"/>
      <c r="R10" s="107"/>
      <c r="S10" s="106"/>
      <c r="T10" s="107"/>
      <c r="U10" s="107"/>
      <c r="V10" s="107"/>
      <c r="W10" s="106"/>
      <c r="X10" s="107"/>
      <c r="Y10" s="107"/>
      <c r="Z10" s="107"/>
      <c r="AA10" s="198"/>
    </row>
    <row r="11" spans="2:27" ht="15" customHeight="1">
      <c r="B11" s="105"/>
      <c r="C11" s="100" t="s">
        <v>30</v>
      </c>
      <c r="D11" s="100"/>
      <c r="E11" s="100"/>
      <c r="F11" s="103"/>
      <c r="G11" s="37" t="s">
        <v>158</v>
      </c>
      <c r="H11" s="203">
        <v>86106.006999999998</v>
      </c>
      <c r="I11" s="108">
        <v>90530.897690273181</v>
      </c>
      <c r="J11" s="108">
        <v>91253.177056975808</v>
      </c>
      <c r="K11" s="109">
        <v>93318.358931895506</v>
      </c>
      <c r="L11" s="108">
        <v>20984.312999999998</v>
      </c>
      <c r="M11" s="108">
        <v>21932.166000000001</v>
      </c>
      <c r="N11" s="108">
        <v>21599.913</v>
      </c>
      <c r="O11" s="109">
        <v>21589.615000000002</v>
      </c>
      <c r="P11" s="108">
        <v>22860.126</v>
      </c>
      <c r="Q11" s="108">
        <v>22726.01</v>
      </c>
      <c r="R11" s="108">
        <v>22417.346263728778</v>
      </c>
      <c r="S11" s="109">
        <v>22527.415426544412</v>
      </c>
      <c r="T11" s="108">
        <v>22678.308075104895</v>
      </c>
      <c r="U11" s="108">
        <v>22769.016105867871</v>
      </c>
      <c r="V11" s="108">
        <v>22852.043269728947</v>
      </c>
      <c r="W11" s="109">
        <v>22953.809606274099</v>
      </c>
      <c r="X11" s="108">
        <v>23052.343155210998</v>
      </c>
      <c r="Y11" s="108">
        <v>23210.964153969016</v>
      </c>
      <c r="Z11" s="108">
        <v>23419.839621489198</v>
      </c>
      <c r="AA11" s="111">
        <v>23635.212001226289</v>
      </c>
    </row>
    <row r="12" spans="2:27" ht="15" customHeight="1">
      <c r="B12" s="105"/>
      <c r="C12" s="100"/>
      <c r="D12" s="135" t="s">
        <v>48</v>
      </c>
      <c r="E12" s="100"/>
      <c r="F12" s="103"/>
      <c r="G12" s="37" t="s">
        <v>158</v>
      </c>
      <c r="H12" s="187">
        <v>26114.663</v>
      </c>
      <c r="I12" s="107">
        <v>23569.43263081296</v>
      </c>
      <c r="J12" s="107">
        <v>23791.690471238348</v>
      </c>
      <c r="K12" s="106">
        <v>24330.12835931564</v>
      </c>
      <c r="L12" s="107">
        <v>6380.74</v>
      </c>
      <c r="M12" s="107">
        <v>6528.6139999999996</v>
      </c>
      <c r="N12" s="107">
        <v>6796.3680000000004</v>
      </c>
      <c r="O12" s="106">
        <v>6408.9409999999998</v>
      </c>
      <c r="P12" s="107">
        <v>6064.8890000000001</v>
      </c>
      <c r="Q12" s="107">
        <v>5965.96</v>
      </c>
      <c r="R12" s="107">
        <v>5665.1958515501774</v>
      </c>
      <c r="S12" s="106">
        <v>5873.3877792627809</v>
      </c>
      <c r="T12" s="107">
        <v>5912.7287787185578</v>
      </c>
      <c r="U12" s="107">
        <v>5936.3783376793463</v>
      </c>
      <c r="V12" s="107">
        <v>5958.0253273732415</v>
      </c>
      <c r="W12" s="106">
        <v>5984.5580274672047</v>
      </c>
      <c r="X12" s="107">
        <v>6010.2478694315632</v>
      </c>
      <c r="Y12" s="107">
        <v>6051.6038180834466</v>
      </c>
      <c r="Z12" s="107">
        <v>6106.0622011288124</v>
      </c>
      <c r="AA12" s="198">
        <v>6162.2144706718173</v>
      </c>
    </row>
    <row r="13" spans="2:27" ht="15" customHeight="1">
      <c r="B13" s="105"/>
      <c r="C13" s="100"/>
      <c r="D13" s="135" t="s">
        <v>49</v>
      </c>
      <c r="E13" s="100"/>
      <c r="F13" s="103"/>
      <c r="G13" s="37" t="s">
        <v>158</v>
      </c>
      <c r="H13" s="187">
        <v>59984.334999999999</v>
      </c>
      <c r="I13" s="107">
        <v>66961.465059460228</v>
      </c>
      <c r="J13" s="107">
        <v>67461.486585737439</v>
      </c>
      <c r="K13" s="106">
        <v>68988.230572579836</v>
      </c>
      <c r="L13" s="107">
        <v>14823.808000000001</v>
      </c>
      <c r="M13" s="107">
        <v>15420.262999999999</v>
      </c>
      <c r="N13" s="107">
        <v>14585.507000000001</v>
      </c>
      <c r="O13" s="106">
        <v>15154.757</v>
      </c>
      <c r="P13" s="107">
        <v>17019.754000000001</v>
      </c>
      <c r="Q13" s="107">
        <v>16894.522000000001</v>
      </c>
      <c r="R13" s="107">
        <v>16393.161412178597</v>
      </c>
      <c r="S13" s="106">
        <v>16654.027647281629</v>
      </c>
      <c r="T13" s="107">
        <v>16765.579296386335</v>
      </c>
      <c r="U13" s="107">
        <v>16832.637768188521</v>
      </c>
      <c r="V13" s="107">
        <v>16894.017942355702</v>
      </c>
      <c r="W13" s="106">
        <v>16969.251578806889</v>
      </c>
      <c r="X13" s="107">
        <v>17042.095285779429</v>
      </c>
      <c r="Y13" s="107">
        <v>17159.360335885565</v>
      </c>
      <c r="Z13" s="107">
        <v>17313.77742036038</v>
      </c>
      <c r="AA13" s="198">
        <v>17472.997530554465</v>
      </c>
    </row>
    <row r="14" spans="2:27" ht="3.75" customHeight="1">
      <c r="B14" s="105"/>
      <c r="C14" s="100"/>
      <c r="D14" s="100"/>
      <c r="E14" s="100"/>
      <c r="F14" s="103"/>
      <c r="G14" s="37"/>
      <c r="H14" s="187"/>
      <c r="I14" s="107"/>
      <c r="J14" s="107"/>
      <c r="K14" s="106"/>
      <c r="L14" s="107"/>
      <c r="M14" s="107"/>
      <c r="N14" s="107"/>
      <c r="O14" s="106"/>
      <c r="P14" s="107"/>
      <c r="Q14" s="107"/>
      <c r="R14" s="107"/>
      <c r="S14" s="106"/>
      <c r="T14" s="107"/>
      <c r="U14" s="107"/>
      <c r="V14" s="107"/>
      <c r="W14" s="106"/>
      <c r="X14" s="107"/>
      <c r="Y14" s="107"/>
      <c r="Z14" s="107"/>
      <c r="AA14" s="198"/>
    </row>
    <row r="15" spans="2:27" ht="15" customHeight="1">
      <c r="B15" s="105"/>
      <c r="C15" s="100" t="s">
        <v>31</v>
      </c>
      <c r="D15" s="100"/>
      <c r="E15" s="100"/>
      <c r="F15" s="103"/>
      <c r="G15" s="37" t="s">
        <v>158</v>
      </c>
      <c r="H15" s="203">
        <v>3882.2979999999989</v>
      </c>
      <c r="I15" s="108">
        <v>2794.13842289276</v>
      </c>
      <c r="J15" s="108">
        <v>3109.7194961738714</v>
      </c>
      <c r="K15" s="109">
        <v>4855.8197320553991</v>
      </c>
      <c r="L15" s="108">
        <v>1159.25</v>
      </c>
      <c r="M15" s="108">
        <v>753.03700000000026</v>
      </c>
      <c r="N15" s="108">
        <v>942.02799999999843</v>
      </c>
      <c r="O15" s="109">
        <v>1027.9830000000002</v>
      </c>
      <c r="P15" s="108">
        <v>684.53399999999965</v>
      </c>
      <c r="Q15" s="108">
        <v>762.37900000000081</v>
      </c>
      <c r="R15" s="108">
        <v>693.93620183059102</v>
      </c>
      <c r="S15" s="109">
        <v>653.28922106216851</v>
      </c>
      <c r="T15" s="108">
        <v>638.8826406255248</v>
      </c>
      <c r="U15" s="108">
        <v>728.64405746661942</v>
      </c>
      <c r="V15" s="108">
        <v>829.20432653058378</v>
      </c>
      <c r="W15" s="109">
        <v>912.98847155114345</v>
      </c>
      <c r="X15" s="108">
        <v>1063.6742179353569</v>
      </c>
      <c r="Y15" s="108">
        <v>1171.1788857716419</v>
      </c>
      <c r="Z15" s="108">
        <v>1272.8651503827859</v>
      </c>
      <c r="AA15" s="111">
        <v>1348.1014779656143</v>
      </c>
    </row>
    <row r="16" spans="2:27" ht="4.3499999999999996" customHeight="1">
      <c r="B16" s="94"/>
      <c r="C16" s="100"/>
      <c r="D16" s="100"/>
      <c r="E16" s="100"/>
      <c r="F16" s="103"/>
      <c r="G16" s="37"/>
      <c r="H16" s="203"/>
      <c r="I16" s="108"/>
      <c r="J16" s="108"/>
      <c r="K16" s="109"/>
      <c r="L16" s="108"/>
      <c r="M16" s="108"/>
      <c r="N16" s="108"/>
      <c r="O16" s="109"/>
      <c r="P16" s="108"/>
      <c r="Q16" s="108"/>
      <c r="R16" s="108"/>
      <c r="S16" s="109"/>
      <c r="T16" s="108"/>
      <c r="U16" s="108"/>
      <c r="V16" s="108"/>
      <c r="W16" s="109"/>
      <c r="X16" s="108"/>
      <c r="Y16" s="108"/>
      <c r="Z16" s="108"/>
      <c r="AA16" s="111"/>
    </row>
    <row r="17" spans="1:27" ht="15" customHeight="1">
      <c r="B17" s="94" t="s">
        <v>50</v>
      </c>
      <c r="C17" s="95"/>
      <c r="D17" s="95"/>
      <c r="E17" s="95"/>
      <c r="F17" s="152"/>
      <c r="G17" s="37"/>
      <c r="H17" s="203"/>
      <c r="I17" s="108"/>
      <c r="J17" s="108"/>
      <c r="K17" s="109"/>
      <c r="L17" s="108"/>
      <c r="M17" s="108"/>
      <c r="N17" s="108"/>
      <c r="O17" s="109"/>
      <c r="P17" s="108"/>
      <c r="Q17" s="108"/>
      <c r="R17" s="108"/>
      <c r="S17" s="109"/>
      <c r="T17" s="108"/>
      <c r="U17" s="108"/>
      <c r="V17" s="108"/>
      <c r="W17" s="109"/>
      <c r="X17" s="108"/>
      <c r="Y17" s="108"/>
      <c r="Z17" s="108"/>
      <c r="AA17" s="111"/>
    </row>
    <row r="18" spans="1:27" ht="15" customHeight="1">
      <c r="B18" s="94"/>
      <c r="C18" s="151" t="s">
        <v>29</v>
      </c>
      <c r="D18" s="95"/>
      <c r="E18" s="95"/>
      <c r="F18" s="152"/>
      <c r="G18" s="37" t="s">
        <v>159</v>
      </c>
      <c r="H18" s="203">
        <v>111131.12270951923</v>
      </c>
      <c r="I18" s="108">
        <v>114771.0088548663</v>
      </c>
      <c r="J18" s="108">
        <v>118292.43825015667</v>
      </c>
      <c r="K18" s="109">
        <v>125545.58860459866</v>
      </c>
      <c r="L18" s="268"/>
      <c r="M18" s="268"/>
      <c r="N18" s="268"/>
      <c r="O18" s="280"/>
      <c r="P18" s="281"/>
      <c r="Q18" s="281"/>
      <c r="R18" s="281"/>
      <c r="S18" s="280"/>
      <c r="T18" s="281"/>
      <c r="U18" s="281"/>
      <c r="V18" s="281"/>
      <c r="W18" s="280"/>
      <c r="X18" s="281"/>
      <c r="Y18" s="281"/>
      <c r="Z18" s="281"/>
      <c r="AA18" s="282"/>
    </row>
    <row r="19" spans="1:27" ht="15" customHeight="1">
      <c r="B19" s="105"/>
      <c r="C19" s="100" t="s">
        <v>30</v>
      </c>
      <c r="D19" s="100"/>
      <c r="E19" s="100"/>
      <c r="F19" s="103"/>
      <c r="G19" s="37" t="s">
        <v>159</v>
      </c>
      <c r="H19" s="203">
        <v>111540.87778700791</v>
      </c>
      <c r="I19" s="108">
        <v>116336.87061325066</v>
      </c>
      <c r="J19" s="108">
        <v>119652.1655960014</v>
      </c>
      <c r="K19" s="109">
        <v>124919.51867191671</v>
      </c>
      <c r="L19" s="268"/>
      <c r="M19" s="268"/>
      <c r="N19" s="268"/>
      <c r="O19" s="280"/>
      <c r="P19" s="281"/>
      <c r="Q19" s="281"/>
      <c r="R19" s="281"/>
      <c r="S19" s="280"/>
      <c r="T19" s="281"/>
      <c r="U19" s="281"/>
      <c r="V19" s="281"/>
      <c r="W19" s="280"/>
      <c r="X19" s="281"/>
      <c r="Y19" s="281"/>
      <c r="Z19" s="281"/>
      <c r="AA19" s="282"/>
    </row>
    <row r="20" spans="1:27" ht="3.75" customHeight="1">
      <c r="B20" s="105"/>
      <c r="C20" s="100"/>
      <c r="D20" s="135"/>
      <c r="E20" s="100"/>
      <c r="F20" s="103"/>
      <c r="G20" s="37"/>
      <c r="H20" s="203"/>
      <c r="I20" s="108"/>
      <c r="J20" s="108"/>
      <c r="K20" s="109"/>
      <c r="L20" s="281"/>
      <c r="M20" s="281"/>
      <c r="N20" s="281"/>
      <c r="O20" s="280"/>
      <c r="P20" s="281"/>
      <c r="Q20" s="281"/>
      <c r="R20" s="281"/>
      <c r="S20" s="280"/>
      <c r="T20" s="281"/>
      <c r="U20" s="281"/>
      <c r="V20" s="281"/>
      <c r="W20" s="280"/>
      <c r="X20" s="281"/>
      <c r="Y20" s="281"/>
      <c r="Z20" s="281"/>
      <c r="AA20" s="282"/>
    </row>
    <row r="21" spans="1:27" ht="15" customHeight="1">
      <c r="B21" s="105"/>
      <c r="C21" s="151" t="s">
        <v>77</v>
      </c>
      <c r="D21" s="100"/>
      <c r="E21" s="100"/>
      <c r="F21" s="103"/>
      <c r="G21" s="37" t="s">
        <v>159</v>
      </c>
      <c r="H21" s="203">
        <v>-1048.8549910000002</v>
      </c>
      <c r="I21" s="108">
        <v>-2229.2474686091155</v>
      </c>
      <c r="J21" s="108">
        <v>-2049.6484844784864</v>
      </c>
      <c r="K21" s="109">
        <v>-147.62494293691998</v>
      </c>
      <c r="L21" s="281"/>
      <c r="M21" s="281"/>
      <c r="N21" s="281"/>
      <c r="O21" s="280"/>
      <c r="P21" s="281"/>
      <c r="Q21" s="281"/>
      <c r="R21" s="281"/>
      <c r="S21" s="280"/>
      <c r="T21" s="281"/>
      <c r="U21" s="281"/>
      <c r="V21" s="281"/>
      <c r="W21" s="280"/>
      <c r="X21" s="281"/>
      <c r="Y21" s="281"/>
      <c r="Z21" s="281"/>
      <c r="AA21" s="282"/>
    </row>
    <row r="22" spans="1:27" ht="15" customHeight="1">
      <c r="B22" s="94"/>
      <c r="C22" s="151" t="s">
        <v>77</v>
      </c>
      <c r="D22" s="100"/>
      <c r="E22" s="100"/>
      <c r="F22" s="103"/>
      <c r="G22" s="37" t="s">
        <v>134</v>
      </c>
      <c r="H22" s="130">
        <v>-0.80074363180708841</v>
      </c>
      <c r="I22" s="121">
        <v>-1.6256532265564343</v>
      </c>
      <c r="J22" s="121">
        <v>-1.4391563825084646</v>
      </c>
      <c r="K22" s="120">
        <v>-9.8612641636930634E-2</v>
      </c>
      <c r="L22" s="281"/>
      <c r="M22" s="281"/>
      <c r="N22" s="281"/>
      <c r="O22" s="280"/>
      <c r="P22" s="281"/>
      <c r="Q22" s="281"/>
      <c r="R22" s="281"/>
      <c r="S22" s="280"/>
      <c r="T22" s="281"/>
      <c r="U22" s="281"/>
      <c r="V22" s="281"/>
      <c r="W22" s="280"/>
      <c r="X22" s="281"/>
      <c r="Y22" s="281"/>
      <c r="Z22" s="281"/>
      <c r="AA22" s="282"/>
    </row>
    <row r="23" spans="1:27" ht="15" customHeight="1">
      <c r="B23" s="105"/>
      <c r="C23" s="151" t="s">
        <v>51</v>
      </c>
      <c r="D23" s="100"/>
      <c r="E23" s="100"/>
      <c r="F23" s="103"/>
      <c r="G23" s="37" t="s">
        <v>159</v>
      </c>
      <c r="H23" s="203">
        <v>-6021.1433769421283</v>
      </c>
      <c r="I23" s="108">
        <v>-6125.3380322678549</v>
      </c>
      <c r="J23" s="108">
        <v>-6495.104517362056</v>
      </c>
      <c r="K23" s="109">
        <v>-4907.4583139241031</v>
      </c>
      <c r="L23" s="281"/>
      <c r="M23" s="281"/>
      <c r="N23" s="281"/>
      <c r="O23" s="280"/>
      <c r="P23" s="281"/>
      <c r="Q23" s="281"/>
      <c r="R23" s="281"/>
      <c r="S23" s="280"/>
      <c r="T23" s="281"/>
      <c r="U23" s="281"/>
      <c r="V23" s="281"/>
      <c r="W23" s="280"/>
      <c r="X23" s="281"/>
      <c r="Y23" s="281"/>
      <c r="Z23" s="281"/>
      <c r="AA23" s="282"/>
    </row>
    <row r="24" spans="1:27" ht="15" customHeight="1">
      <c r="B24" s="105"/>
      <c r="C24" s="151" t="s">
        <v>51</v>
      </c>
      <c r="D24" s="100"/>
      <c r="E24" s="100"/>
      <c r="F24" s="103"/>
      <c r="G24" s="37" t="s">
        <v>134</v>
      </c>
      <c r="H24" s="130">
        <v>-4.5968148663591908</v>
      </c>
      <c r="I24" s="121">
        <v>-4.4668327209620777</v>
      </c>
      <c r="J24" s="121">
        <v>-4.5605240079005736</v>
      </c>
      <c r="K24" s="120">
        <v>-3.2781548865083021</v>
      </c>
      <c r="L24" s="281"/>
      <c r="M24" s="281"/>
      <c r="N24" s="281"/>
      <c r="O24" s="280"/>
      <c r="P24" s="281"/>
      <c r="Q24" s="281"/>
      <c r="R24" s="281"/>
      <c r="S24" s="280"/>
      <c r="T24" s="281"/>
      <c r="U24" s="281"/>
      <c r="V24" s="281"/>
      <c r="W24" s="280"/>
      <c r="X24" s="281"/>
      <c r="Y24" s="281"/>
      <c r="Z24" s="281"/>
      <c r="AA24" s="282"/>
    </row>
    <row r="25" spans="1:27" ht="15" customHeight="1" thickBot="1">
      <c r="B25" s="112"/>
      <c r="C25" s="204" t="s">
        <v>52</v>
      </c>
      <c r="D25" s="113"/>
      <c r="E25" s="113"/>
      <c r="F25" s="114"/>
      <c r="G25" s="137" t="s">
        <v>160</v>
      </c>
      <c r="H25" s="191">
        <v>130985.118</v>
      </c>
      <c r="I25" s="117">
        <v>137129.3355921456</v>
      </c>
      <c r="J25" s="117">
        <v>142420.13650427118</v>
      </c>
      <c r="K25" s="116">
        <v>149701.8439891728</v>
      </c>
      <c r="L25" s="283"/>
      <c r="M25" s="283"/>
      <c r="N25" s="283"/>
      <c r="O25" s="284"/>
      <c r="P25" s="283"/>
      <c r="Q25" s="283"/>
      <c r="R25" s="283"/>
      <c r="S25" s="284"/>
      <c r="T25" s="283"/>
      <c r="U25" s="283"/>
      <c r="V25" s="283"/>
      <c r="W25" s="284"/>
      <c r="X25" s="283"/>
      <c r="Y25" s="283"/>
      <c r="Z25" s="283"/>
      <c r="AA25" s="285"/>
    </row>
    <row r="26" spans="1:27" ht="15" thickBot="1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</row>
    <row r="27" spans="1:27" ht="30" customHeight="1">
      <c r="B27" s="248" t="str">
        <f>" "&amp;Súhrn!$H$3&amp;" - obchodná a platobná bilancia [zmena oproti predchádzajúcemu obdobiu]"</f>
        <v xml:space="preserve"> Jesenná strednodobá predikcia (P3Q-2025) - obchodná a platobná bilancia [zmena oproti predchádzajúcemu obdobiu]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1"/>
    </row>
    <row r="28" spans="1:27">
      <c r="A28" s="138"/>
      <c r="B28" s="323" t="s">
        <v>27</v>
      </c>
      <c r="C28" s="324"/>
      <c r="D28" s="324"/>
      <c r="E28" s="324"/>
      <c r="F28" s="325"/>
      <c r="G28" s="321" t="s">
        <v>61</v>
      </c>
      <c r="H28" s="88" t="str">
        <f t="shared" ref="H28:L28" si="0">H$3</f>
        <v>Skutočnosť</v>
      </c>
      <c r="I28" s="320">
        <f t="shared" si="0"/>
        <v>2025</v>
      </c>
      <c r="J28" s="320">
        <f t="shared" si="0"/>
        <v>2026</v>
      </c>
      <c r="K28" s="314">
        <f t="shared" si="0"/>
        <v>2027</v>
      </c>
      <c r="L28" s="333">
        <f t="shared" si="0"/>
        <v>2024</v>
      </c>
      <c r="M28" s="334"/>
      <c r="N28" s="334"/>
      <c r="O28" s="334"/>
      <c r="P28" s="333">
        <f>P$3</f>
        <v>2025</v>
      </c>
      <c r="Q28" s="334"/>
      <c r="R28" s="334"/>
      <c r="S28" s="334"/>
      <c r="T28" s="333">
        <f>T$3</f>
        <v>2026</v>
      </c>
      <c r="U28" s="334"/>
      <c r="V28" s="334"/>
      <c r="W28" s="334"/>
      <c r="X28" s="333">
        <f>X$3</f>
        <v>2027</v>
      </c>
      <c r="Y28" s="334"/>
      <c r="Z28" s="334"/>
      <c r="AA28" s="335"/>
    </row>
    <row r="29" spans="1:27">
      <c r="A29" s="138"/>
      <c r="B29" s="326"/>
      <c r="C29" s="327"/>
      <c r="D29" s="327"/>
      <c r="E29" s="327"/>
      <c r="F29" s="328"/>
      <c r="G29" s="322"/>
      <c r="H29" s="231">
        <f>$H$4</f>
        <v>2024</v>
      </c>
      <c r="I29" s="319"/>
      <c r="J29" s="319"/>
      <c r="K29" s="315"/>
      <c r="L29" s="91" t="s">
        <v>3</v>
      </c>
      <c r="M29" s="91" t="s">
        <v>4</v>
      </c>
      <c r="N29" s="91" t="s">
        <v>5</v>
      </c>
      <c r="O29" s="92" t="s">
        <v>6</v>
      </c>
      <c r="P29" s="90" t="s">
        <v>3</v>
      </c>
      <c r="Q29" s="91" t="s">
        <v>4</v>
      </c>
      <c r="R29" s="91" t="s">
        <v>5</v>
      </c>
      <c r="S29" s="92" t="s">
        <v>6</v>
      </c>
      <c r="T29" s="90" t="s">
        <v>3</v>
      </c>
      <c r="U29" s="91" t="s">
        <v>4</v>
      </c>
      <c r="V29" s="91" t="s">
        <v>5</v>
      </c>
      <c r="W29" s="92" t="s">
        <v>6</v>
      </c>
      <c r="X29" s="91" t="s">
        <v>3</v>
      </c>
      <c r="Y29" s="91" t="s">
        <v>4</v>
      </c>
      <c r="Z29" s="91" t="s">
        <v>5</v>
      </c>
      <c r="AA29" s="93" t="s">
        <v>6</v>
      </c>
    </row>
    <row r="30" spans="1:27" ht="4.3499999999999996" customHeight="1">
      <c r="A30" s="138"/>
      <c r="B30" s="94"/>
      <c r="C30" s="95"/>
      <c r="D30" s="95"/>
      <c r="E30" s="95"/>
      <c r="F30" s="96"/>
      <c r="G30" s="97"/>
      <c r="H30" s="180"/>
      <c r="I30" s="148"/>
      <c r="J30" s="148"/>
      <c r="K30" s="149"/>
      <c r="L30" s="99"/>
      <c r="M30" s="99"/>
      <c r="N30" s="99"/>
      <c r="O30" s="98"/>
      <c r="P30" s="99"/>
      <c r="Q30" s="99"/>
      <c r="R30" s="99"/>
      <c r="S30" s="98"/>
      <c r="T30" s="99"/>
      <c r="U30" s="99"/>
      <c r="V30" s="99"/>
      <c r="W30" s="98"/>
      <c r="X30" s="99"/>
      <c r="Y30" s="99"/>
      <c r="Z30" s="99"/>
      <c r="AA30" s="134"/>
    </row>
    <row r="31" spans="1:27">
      <c r="B31" s="94" t="s">
        <v>45</v>
      </c>
      <c r="C31" s="95"/>
      <c r="D31" s="95"/>
      <c r="E31" s="95"/>
      <c r="F31" s="152"/>
      <c r="G31" s="179"/>
      <c r="H31" s="180"/>
      <c r="I31" s="148"/>
      <c r="J31" s="148"/>
      <c r="K31" s="149"/>
      <c r="L31" s="99"/>
      <c r="M31" s="99"/>
      <c r="N31" s="99"/>
      <c r="O31" s="98"/>
      <c r="P31" s="99"/>
      <c r="Q31" s="99"/>
      <c r="R31" s="99"/>
      <c r="S31" s="98"/>
      <c r="T31" s="99"/>
      <c r="U31" s="99"/>
      <c r="V31" s="99"/>
      <c r="W31" s="98"/>
      <c r="X31" s="99"/>
      <c r="Y31" s="99"/>
      <c r="Z31" s="99"/>
      <c r="AA31" s="134"/>
    </row>
    <row r="32" spans="1:27">
      <c r="B32" s="94"/>
      <c r="C32" s="151" t="s">
        <v>29</v>
      </c>
      <c r="D32" s="95"/>
      <c r="E32" s="95"/>
      <c r="F32" s="197"/>
      <c r="G32" s="37" t="s">
        <v>151</v>
      </c>
      <c r="H32" s="14">
        <v>-0.17501593940724547</v>
      </c>
      <c r="I32" s="15">
        <v>3.7079608435406755</v>
      </c>
      <c r="J32" s="15">
        <v>1.112092192201473</v>
      </c>
      <c r="K32" s="16">
        <v>4.0389626113845623</v>
      </c>
      <c r="L32" s="121">
        <v>-3.0771595707350485</v>
      </c>
      <c r="M32" s="121">
        <v>2.4460381556482389</v>
      </c>
      <c r="N32" s="121">
        <v>-0.63152178977637163</v>
      </c>
      <c r="O32" s="120">
        <v>0.33562770836816469</v>
      </c>
      <c r="P32" s="121">
        <v>4.0988525837270373</v>
      </c>
      <c r="Q32" s="121">
        <v>-0.2389968680796386</v>
      </c>
      <c r="R32" s="121">
        <v>-1.6055019117770541</v>
      </c>
      <c r="S32" s="120">
        <v>0.30038221440401003</v>
      </c>
      <c r="T32" s="121">
        <v>0.5887917136200258</v>
      </c>
      <c r="U32" s="121">
        <v>0.77397594677783843</v>
      </c>
      <c r="V32" s="121">
        <v>0.781300911022214</v>
      </c>
      <c r="W32" s="120">
        <v>0.78353338780605952</v>
      </c>
      <c r="X32" s="121">
        <v>1.0442091750575599</v>
      </c>
      <c r="Y32" s="121">
        <v>1.1035224534654731</v>
      </c>
      <c r="Z32" s="121">
        <v>1.2737261512457678</v>
      </c>
      <c r="AA32" s="123">
        <v>1.1769010726235081</v>
      </c>
    </row>
    <row r="33" spans="2:27">
      <c r="B33" s="105"/>
      <c r="C33" s="100"/>
      <c r="D33" s="135" t="s">
        <v>46</v>
      </c>
      <c r="E33" s="100"/>
      <c r="F33" s="103"/>
      <c r="G33" s="37" t="s">
        <v>151</v>
      </c>
      <c r="H33" s="14">
        <v>0.61466328293975891</v>
      </c>
      <c r="I33" s="15">
        <v>-3.8933381655059094</v>
      </c>
      <c r="J33" s="15">
        <v>-1.0140270255383825</v>
      </c>
      <c r="K33" s="16">
        <v>3.380805147853323</v>
      </c>
      <c r="L33" s="25">
        <v>3.5934246238279286</v>
      </c>
      <c r="M33" s="25">
        <v>2.9899854841954294</v>
      </c>
      <c r="N33" s="25">
        <v>-3.8372502367697763</v>
      </c>
      <c r="O33" s="205">
        <v>-0.89908636636779704</v>
      </c>
      <c r="P33" s="25">
        <v>2.4643776223152543</v>
      </c>
      <c r="Q33" s="25">
        <v>-5.4701645667059751</v>
      </c>
      <c r="R33" s="25">
        <v>-8.0633227758909243E-2</v>
      </c>
      <c r="S33" s="205">
        <v>-1.0665164408305685</v>
      </c>
      <c r="T33" s="25">
        <v>0.36777550431297357</v>
      </c>
      <c r="U33" s="25">
        <v>0.58037695964414127</v>
      </c>
      <c r="V33" s="25">
        <v>0.60760011703690964</v>
      </c>
      <c r="W33" s="205">
        <v>0.64559101072829606</v>
      </c>
      <c r="X33" s="25">
        <v>0.89460836923227305</v>
      </c>
      <c r="Y33" s="25">
        <v>0.9483616454855337</v>
      </c>
      <c r="Z33" s="25">
        <v>1.0940411820783424</v>
      </c>
      <c r="AA33" s="26">
        <v>0.99686629895947476</v>
      </c>
    </row>
    <row r="34" spans="2:27" ht="15" customHeight="1">
      <c r="B34" s="105"/>
      <c r="C34" s="100"/>
      <c r="D34" s="135" t="s">
        <v>47</v>
      </c>
      <c r="E34" s="100"/>
      <c r="F34" s="103"/>
      <c r="G34" s="37" t="s">
        <v>151</v>
      </c>
      <c r="H34" s="14">
        <v>-0.68872494423708019</v>
      </c>
      <c r="I34" s="15">
        <v>10.343341214431788</v>
      </c>
      <c r="J34" s="15">
        <v>2.7361420449240939</v>
      </c>
      <c r="K34" s="16">
        <v>4.5233490294478003</v>
      </c>
      <c r="L34" s="25">
        <v>-11.385426763323707</v>
      </c>
      <c r="M34" s="25">
        <v>3.3432735820954349</v>
      </c>
      <c r="N34" s="25">
        <v>2.4525707894219408</v>
      </c>
      <c r="O34" s="205">
        <v>3.4482971937039366</v>
      </c>
      <c r="P34" s="25">
        <v>2.1144924502915217</v>
      </c>
      <c r="Q34" s="25">
        <v>4.8017767058700116</v>
      </c>
      <c r="R34" s="25">
        <v>-0.34829509293741978</v>
      </c>
      <c r="S34" s="205">
        <v>-0.52363055688057614</v>
      </c>
      <c r="T34" s="25">
        <v>0.75283479210013127</v>
      </c>
      <c r="U34" s="25">
        <v>0.91712019107825427</v>
      </c>
      <c r="V34" s="25">
        <v>0.90930416883094267</v>
      </c>
      <c r="W34" s="205">
        <v>0.88488169592677934</v>
      </c>
      <c r="X34" s="25">
        <v>1.1538623966589086</v>
      </c>
      <c r="Y34" s="25">
        <v>1.2169595191660108</v>
      </c>
      <c r="Z34" s="25">
        <v>1.4047440676751251</v>
      </c>
      <c r="AA34" s="26">
        <v>1.3077718314259812</v>
      </c>
    </row>
    <row r="35" spans="2:27" ht="4.3499999999999996" customHeight="1">
      <c r="B35" s="105"/>
      <c r="C35" s="100"/>
      <c r="D35" s="100"/>
      <c r="E35" s="100"/>
      <c r="F35" s="103"/>
      <c r="G35" s="37"/>
      <c r="H35" s="130"/>
      <c r="I35" s="100"/>
      <c r="J35" s="100"/>
      <c r="K35" s="103"/>
      <c r="L35" s="100"/>
      <c r="M35" s="100"/>
      <c r="N35" s="100"/>
      <c r="O35" s="103"/>
      <c r="P35" s="100"/>
      <c r="Q35" s="100"/>
      <c r="R35" s="100"/>
      <c r="S35" s="103"/>
      <c r="T35" s="100"/>
      <c r="U35" s="100"/>
      <c r="V35" s="100"/>
      <c r="W35" s="103"/>
      <c r="X35" s="100"/>
      <c r="Y35" s="100"/>
      <c r="Z35" s="100"/>
      <c r="AA35" s="104"/>
    </row>
    <row r="36" spans="2:27" ht="15" customHeight="1">
      <c r="B36" s="105"/>
      <c r="C36" s="100" t="s">
        <v>30</v>
      </c>
      <c r="D36" s="100"/>
      <c r="E36" s="100"/>
      <c r="F36" s="103"/>
      <c r="G36" s="37" t="s">
        <v>151</v>
      </c>
      <c r="H36" s="14">
        <v>1.5389674653165457</v>
      </c>
      <c r="I36" s="121">
        <v>5.1388873371786588</v>
      </c>
      <c r="J36" s="121">
        <v>0.79782636108802762</v>
      </c>
      <c r="K36" s="120">
        <v>2.2631342179245451</v>
      </c>
      <c r="L36" s="121">
        <v>-4.610992391812772</v>
      </c>
      <c r="M36" s="121">
        <v>4.5169598833185773</v>
      </c>
      <c r="N36" s="121">
        <v>-1.5149119334588335</v>
      </c>
      <c r="O36" s="120">
        <v>-4.7676117954736696E-2</v>
      </c>
      <c r="P36" s="121">
        <v>5.8848247178099058</v>
      </c>
      <c r="Q36" s="121">
        <v>-0.5866809308050307</v>
      </c>
      <c r="R36" s="121">
        <v>-1.3581959009576252</v>
      </c>
      <c r="S36" s="120">
        <v>0.49099996726073414</v>
      </c>
      <c r="T36" s="121">
        <v>0.66981784507194675</v>
      </c>
      <c r="U36" s="121">
        <v>0.3999770638205149</v>
      </c>
      <c r="V36" s="121">
        <v>0.36464976560704088</v>
      </c>
      <c r="W36" s="120">
        <v>0.44532707795086424</v>
      </c>
      <c r="X36" s="121">
        <v>0.42926882564175628</v>
      </c>
      <c r="Y36" s="121">
        <v>0.68809056714984251</v>
      </c>
      <c r="Z36" s="121">
        <v>0.89990000473316911</v>
      </c>
      <c r="AA36" s="123">
        <v>0.9196150922377484</v>
      </c>
    </row>
    <row r="37" spans="2:27" ht="15" customHeight="1">
      <c r="B37" s="105"/>
      <c r="C37" s="100"/>
      <c r="D37" s="135" t="s">
        <v>48</v>
      </c>
      <c r="E37" s="100"/>
      <c r="F37" s="103"/>
      <c r="G37" s="37" t="s">
        <v>151</v>
      </c>
      <c r="H37" s="14">
        <v>2.2518485152695149</v>
      </c>
      <c r="I37" s="15">
        <v>-9.7463649796554535</v>
      </c>
      <c r="J37" s="15">
        <v>0.94299189932482363</v>
      </c>
      <c r="K37" s="16">
        <v>2.2631342179245735</v>
      </c>
      <c r="L37" s="25">
        <v>-3.1190675851371594</v>
      </c>
      <c r="M37" s="25">
        <v>2.3175054930932646</v>
      </c>
      <c r="N37" s="25">
        <v>4.1012380269380486</v>
      </c>
      <c r="O37" s="205">
        <v>-5.70050062033134</v>
      </c>
      <c r="P37" s="25">
        <v>-5.3683127992596553</v>
      </c>
      <c r="Q37" s="25">
        <v>-1.6311757725491702</v>
      </c>
      <c r="R37" s="25">
        <v>-5.0413369927022984</v>
      </c>
      <c r="S37" s="205">
        <v>3.6749290433734103</v>
      </c>
      <c r="T37" s="15">
        <v>0.66981784507194675</v>
      </c>
      <c r="U37" s="25">
        <v>0.3999770638205149</v>
      </c>
      <c r="V37" s="25">
        <v>0.36464976560704088</v>
      </c>
      <c r="W37" s="205">
        <v>0.44532707795086424</v>
      </c>
      <c r="X37" s="25">
        <v>0.42926882564175628</v>
      </c>
      <c r="Y37" s="25">
        <v>0.68809056714984251</v>
      </c>
      <c r="Z37" s="25">
        <v>0.89990000473316911</v>
      </c>
      <c r="AA37" s="26">
        <v>0.9196150922377484</v>
      </c>
    </row>
    <row r="38" spans="2:27" ht="15" customHeight="1">
      <c r="B38" s="105"/>
      <c r="C38" s="100"/>
      <c r="D38" s="135" t="s">
        <v>49</v>
      </c>
      <c r="E38" s="100"/>
      <c r="F38" s="103"/>
      <c r="G38" s="37" t="s">
        <v>151</v>
      </c>
      <c r="H38" s="14">
        <v>1.3005506920094092</v>
      </c>
      <c r="I38" s="15">
        <v>11.631586912583487</v>
      </c>
      <c r="J38" s="15">
        <v>0.74673026618101801</v>
      </c>
      <c r="K38" s="16">
        <v>2.2631342179245451</v>
      </c>
      <c r="L38" s="25">
        <v>-3.8981338142465063</v>
      </c>
      <c r="M38" s="25">
        <v>4.0236287464057625</v>
      </c>
      <c r="N38" s="25">
        <v>-5.4133707058044251</v>
      </c>
      <c r="O38" s="205">
        <v>3.9028468465305934</v>
      </c>
      <c r="P38" s="25">
        <v>12.306347109359805</v>
      </c>
      <c r="Q38" s="25">
        <v>-0.73580381949116713</v>
      </c>
      <c r="R38" s="25">
        <v>-2.9675926186097712</v>
      </c>
      <c r="S38" s="205">
        <v>1.5913113312556959</v>
      </c>
      <c r="T38" s="15">
        <v>0.66981784507194675</v>
      </c>
      <c r="U38" s="25">
        <v>0.3999770638205149</v>
      </c>
      <c r="V38" s="25">
        <v>0.36464976560704088</v>
      </c>
      <c r="W38" s="205">
        <v>0.44532707795086424</v>
      </c>
      <c r="X38" s="25">
        <v>0.42926882564175628</v>
      </c>
      <c r="Y38" s="25">
        <v>0.68809056714984251</v>
      </c>
      <c r="Z38" s="25">
        <v>0.89990000473316911</v>
      </c>
      <c r="AA38" s="26">
        <v>0.9196150922377484</v>
      </c>
    </row>
    <row r="39" spans="2:27" ht="4.3499999999999996" customHeight="1">
      <c r="B39" s="94"/>
      <c r="C39" s="100"/>
      <c r="D39" s="100"/>
      <c r="E39" s="100"/>
      <c r="F39" s="103"/>
      <c r="G39" s="37"/>
      <c r="H39" s="211"/>
      <c r="I39" s="100"/>
      <c r="J39" s="100"/>
      <c r="K39" s="103"/>
      <c r="L39" s="100"/>
      <c r="M39" s="100"/>
      <c r="N39" s="100"/>
      <c r="O39" s="103"/>
      <c r="P39" s="100"/>
      <c r="Q39" s="100"/>
      <c r="R39" s="100"/>
      <c r="S39" s="103"/>
      <c r="T39" s="100"/>
      <c r="U39" s="100"/>
      <c r="V39" s="100"/>
      <c r="W39" s="103"/>
      <c r="X39" s="100"/>
      <c r="Y39" s="100"/>
      <c r="Z39" s="100"/>
      <c r="AA39" s="104"/>
    </row>
    <row r="40" spans="2:27" ht="15" customHeight="1">
      <c r="B40" s="94" t="s">
        <v>50</v>
      </c>
      <c r="C40" s="95"/>
      <c r="D40" s="95"/>
      <c r="E40" s="95"/>
      <c r="F40" s="152"/>
      <c r="G40" s="37"/>
      <c r="H40" s="211"/>
      <c r="I40" s="100"/>
      <c r="J40" s="100"/>
      <c r="K40" s="103"/>
      <c r="L40" s="100"/>
      <c r="M40" s="100"/>
      <c r="N40" s="100"/>
      <c r="O40" s="103"/>
      <c r="P40" s="100"/>
      <c r="Q40" s="100"/>
      <c r="R40" s="100"/>
      <c r="S40" s="103"/>
      <c r="T40" s="100"/>
      <c r="U40" s="100"/>
      <c r="V40" s="100"/>
      <c r="W40" s="103"/>
      <c r="X40" s="100"/>
      <c r="Y40" s="100"/>
      <c r="Z40" s="100"/>
      <c r="AA40" s="104"/>
    </row>
    <row r="41" spans="2:27" ht="15" customHeight="1">
      <c r="B41" s="94"/>
      <c r="C41" s="151" t="s">
        <v>29</v>
      </c>
      <c r="D41" s="95"/>
      <c r="E41" s="95"/>
      <c r="F41" s="152"/>
      <c r="G41" s="37" t="s">
        <v>151</v>
      </c>
      <c r="H41" s="1">
        <v>-1.545839991816178</v>
      </c>
      <c r="I41" s="6">
        <v>3.2753076335431341</v>
      </c>
      <c r="J41" s="6">
        <v>3.0682220452931563</v>
      </c>
      <c r="K41" s="2">
        <v>6.1315418480964334</v>
      </c>
      <c r="L41" s="63"/>
      <c r="M41" s="63"/>
      <c r="N41" s="63"/>
      <c r="O41" s="286"/>
      <c r="P41" s="63"/>
      <c r="Q41" s="63"/>
      <c r="R41" s="63"/>
      <c r="S41" s="286"/>
      <c r="T41" s="63"/>
      <c r="U41" s="63"/>
      <c r="V41" s="63"/>
      <c r="W41" s="286"/>
      <c r="X41" s="63"/>
      <c r="Y41" s="63"/>
      <c r="Z41" s="63"/>
      <c r="AA41" s="287"/>
    </row>
    <row r="42" spans="2:27" ht="15" customHeight="1" thickBot="1">
      <c r="B42" s="112"/>
      <c r="C42" s="113" t="s">
        <v>30</v>
      </c>
      <c r="D42" s="113"/>
      <c r="E42" s="113"/>
      <c r="F42" s="114"/>
      <c r="G42" s="137" t="s">
        <v>151</v>
      </c>
      <c r="H42" s="3">
        <v>0.42232237237571635</v>
      </c>
      <c r="I42" s="4">
        <v>4.2997624919188127</v>
      </c>
      <c r="J42" s="4">
        <v>2.8497371171106067</v>
      </c>
      <c r="K42" s="5">
        <v>4.4022212633411328</v>
      </c>
      <c r="L42" s="288"/>
      <c r="M42" s="288"/>
      <c r="N42" s="288"/>
      <c r="O42" s="289"/>
      <c r="P42" s="288"/>
      <c r="Q42" s="288"/>
      <c r="R42" s="288"/>
      <c r="S42" s="289"/>
      <c r="T42" s="288"/>
      <c r="U42" s="288"/>
      <c r="V42" s="288"/>
      <c r="W42" s="289"/>
      <c r="X42" s="288"/>
      <c r="Y42" s="288"/>
      <c r="Z42" s="288"/>
      <c r="AA42" s="290"/>
    </row>
    <row r="43" spans="2:27">
      <c r="B43" s="138" t="s">
        <v>115</v>
      </c>
      <c r="C43" s="138"/>
      <c r="D43" s="138"/>
      <c r="E43" s="138"/>
      <c r="F43" s="138"/>
    </row>
    <row r="44" spans="2:27"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2:27"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</sheetData>
  <mergeCells count="18"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  <mergeCell ref="X3:AA3"/>
    <mergeCell ref="X28:AA28"/>
    <mergeCell ref="L3:O3"/>
    <mergeCell ref="P3:S3"/>
    <mergeCell ref="T3:W3"/>
    <mergeCell ref="T28:W28"/>
    <mergeCell ref="P28:S28"/>
    <mergeCell ref="L28:O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AA54"/>
  <sheetViews>
    <sheetView showGridLines="0" zoomScale="80" zoomScaleNormal="80" workbookViewId="0">
      <selection activeCell="R38" sqref="R38"/>
    </sheetView>
  </sheetViews>
  <sheetFormatPr defaultColWidth="9.140625" defaultRowHeight="14.25"/>
  <cols>
    <col min="1" max="5" width="3.140625" style="76" customWidth="1"/>
    <col min="6" max="6" width="31.5703125" style="76" customWidth="1"/>
    <col min="7" max="7" width="28.140625" style="76" customWidth="1"/>
    <col min="8" max="10" width="11.7109375" style="76" customWidth="1"/>
    <col min="11" max="11" width="11.7109375" style="7" customWidth="1"/>
    <col min="12" max="16384" width="9.140625" style="7"/>
  </cols>
  <sheetData>
    <row r="1" spans="2:27" ht="22.5" customHeight="1" thickBot="1">
      <c r="B1" s="250" t="s">
        <v>109</v>
      </c>
      <c r="C1" s="251"/>
      <c r="D1" s="251"/>
      <c r="E1" s="251"/>
      <c r="F1" s="251"/>
      <c r="G1" s="279"/>
    </row>
    <row r="2" spans="2:27" ht="30" customHeight="1">
      <c r="B2" s="248" t="str">
        <f>" "&amp;Súhrn!H3&amp;" - sektor verejnej správy [objem]"</f>
        <v xml:space="preserve"> Jesenná strednodobá predikcia (P3Q-2025) - sektor verejnej správy [objem]</v>
      </c>
      <c r="C2" s="249"/>
      <c r="D2" s="249"/>
      <c r="E2" s="249"/>
      <c r="F2" s="249"/>
      <c r="G2" s="249"/>
      <c r="H2" s="249"/>
      <c r="I2" s="249"/>
      <c r="J2" s="249"/>
      <c r="K2" s="291"/>
    </row>
    <row r="3" spans="2:27" ht="30" customHeight="1">
      <c r="B3" s="172" t="s">
        <v>27</v>
      </c>
      <c r="C3" s="173"/>
      <c r="D3" s="173"/>
      <c r="E3" s="173"/>
      <c r="F3" s="174"/>
      <c r="G3" s="175" t="s">
        <v>61</v>
      </c>
      <c r="H3" s="176">
        <v>2024</v>
      </c>
      <c r="I3" s="177">
        <v>2025</v>
      </c>
      <c r="J3" s="177">
        <v>2026</v>
      </c>
      <c r="K3" s="178">
        <v>2027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2:27" ht="4.3499999999999996" customHeight="1">
      <c r="B4" s="94"/>
      <c r="C4" s="95"/>
      <c r="D4" s="95"/>
      <c r="E4" s="95"/>
      <c r="F4" s="152"/>
      <c r="G4" s="179"/>
      <c r="H4" s="180"/>
      <c r="I4" s="148"/>
      <c r="J4" s="148"/>
      <c r="K4" s="181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2:27" ht="15" customHeight="1">
      <c r="B5" s="94" t="s">
        <v>91</v>
      </c>
      <c r="C5" s="95"/>
      <c r="D5" s="95"/>
      <c r="E5" s="95"/>
      <c r="F5" s="152"/>
      <c r="G5" s="179"/>
      <c r="H5" s="182"/>
      <c r="I5" s="183"/>
      <c r="J5" s="183"/>
      <c r="K5" s="184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2:27" ht="15" customHeight="1">
      <c r="B6" s="105"/>
      <c r="C6" s="151" t="s">
        <v>193</v>
      </c>
      <c r="D6" s="185"/>
      <c r="E6" s="185"/>
      <c r="F6" s="186"/>
      <c r="G6" s="37" t="s">
        <v>161</v>
      </c>
      <c r="H6" s="187">
        <v>-6906.7379999999393</v>
      </c>
      <c r="I6" s="107">
        <v>-6693.7199597862709</v>
      </c>
      <c r="J6" s="107">
        <v>-6174.6653062853075</v>
      </c>
      <c r="K6" s="188">
        <v>-6326.3491167754692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2:27" ht="15" customHeight="1">
      <c r="B7" s="105"/>
      <c r="C7" s="151" t="s">
        <v>92</v>
      </c>
      <c r="D7" s="185"/>
      <c r="E7" s="185"/>
      <c r="F7" s="186"/>
      <c r="G7" s="37" t="s">
        <v>161</v>
      </c>
      <c r="H7" s="189">
        <v>-5057.8579999999392</v>
      </c>
      <c r="I7" s="25">
        <v>-4682.4915153522179</v>
      </c>
      <c r="J7" s="25">
        <v>-4093.3558134663194</v>
      </c>
      <c r="K7" s="188">
        <v>-4102.0112224996119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2:27" ht="15" customHeight="1">
      <c r="B8" s="105"/>
      <c r="C8" s="100" t="s">
        <v>89</v>
      </c>
      <c r="D8" s="135"/>
      <c r="E8" s="100"/>
      <c r="F8" s="103"/>
      <c r="G8" s="37" t="s">
        <v>161</v>
      </c>
      <c r="H8" s="189">
        <v>54807.226000000002</v>
      </c>
      <c r="I8" s="25">
        <v>58689.407407883591</v>
      </c>
      <c r="J8" s="25">
        <v>61840.952359639625</v>
      </c>
      <c r="K8" s="188">
        <v>63245.590749792333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2:27" ht="15" customHeight="1">
      <c r="B9" s="105"/>
      <c r="C9" s="100"/>
      <c r="D9" s="100" t="s">
        <v>93</v>
      </c>
      <c r="E9" s="100"/>
      <c r="F9" s="103"/>
      <c r="G9" s="37" t="s">
        <v>161</v>
      </c>
      <c r="H9" s="187">
        <v>54469.917000000001</v>
      </c>
      <c r="I9" s="107">
        <v>57065.034159854971</v>
      </c>
      <c r="J9" s="107">
        <v>59792.249238539909</v>
      </c>
      <c r="K9" s="188">
        <v>61658.585458566573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2:27" ht="15" customHeight="1">
      <c r="B10" s="105"/>
      <c r="C10" s="100"/>
      <c r="D10" s="100" t="s">
        <v>94</v>
      </c>
      <c r="E10" s="100"/>
      <c r="F10" s="103"/>
      <c r="G10" s="37" t="s">
        <v>161</v>
      </c>
      <c r="H10" s="187">
        <v>337.30900000000008</v>
      </c>
      <c r="I10" s="107">
        <v>1624.3732480286192</v>
      </c>
      <c r="J10" s="107">
        <v>2048.7031210997184</v>
      </c>
      <c r="K10" s="188">
        <v>1587.0052912257584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2:27" ht="6" customHeight="1">
      <c r="B11" s="105"/>
      <c r="C11" s="100"/>
      <c r="D11" s="135"/>
      <c r="E11" s="100"/>
      <c r="F11" s="103"/>
      <c r="G11" s="37"/>
      <c r="H11" s="187"/>
      <c r="I11" s="107"/>
      <c r="J11" s="107"/>
      <c r="K11" s="188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2:27" ht="15" customHeight="1">
      <c r="B12" s="105"/>
      <c r="C12" s="100" t="s">
        <v>90</v>
      </c>
      <c r="D12" s="135"/>
      <c r="E12" s="100"/>
      <c r="F12" s="103"/>
      <c r="G12" s="37" t="s">
        <v>161</v>
      </c>
      <c r="H12" s="187">
        <v>61713.963999999942</v>
      </c>
      <c r="I12" s="107">
        <v>65383.127367669862</v>
      </c>
      <c r="J12" s="107">
        <v>68015.617665924932</v>
      </c>
      <c r="K12" s="188">
        <v>69571.939866567802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2:27" ht="15" customHeight="1">
      <c r="B13" s="105"/>
      <c r="C13" s="100" t="s">
        <v>95</v>
      </c>
      <c r="D13" s="135"/>
      <c r="E13" s="100"/>
      <c r="F13" s="103"/>
      <c r="G13" s="37" t="s">
        <v>161</v>
      </c>
      <c r="H13" s="187">
        <v>59865.083999999944</v>
      </c>
      <c r="I13" s="107">
        <v>63371.898923235807</v>
      </c>
      <c r="J13" s="107">
        <v>65934.30817310595</v>
      </c>
      <c r="K13" s="188">
        <v>67347.601972291945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2:27" ht="15" customHeight="1">
      <c r="B14" s="105"/>
      <c r="C14" s="100"/>
      <c r="D14" s="100" t="s">
        <v>96</v>
      </c>
      <c r="E14" s="100"/>
      <c r="F14" s="103"/>
      <c r="G14" s="37" t="s">
        <v>161</v>
      </c>
      <c r="H14" s="187">
        <v>56352.853999999963</v>
      </c>
      <c r="I14" s="107">
        <v>58545.175512048663</v>
      </c>
      <c r="J14" s="107">
        <v>60674.4148588057</v>
      </c>
      <c r="K14" s="188">
        <v>62928.521855309635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2:27" ht="15" customHeight="1">
      <c r="B15" s="105"/>
      <c r="C15" s="100"/>
      <c r="D15" s="100" t="s">
        <v>97</v>
      </c>
      <c r="E15" s="100"/>
      <c r="F15" s="103"/>
      <c r="G15" s="37" t="s">
        <v>161</v>
      </c>
      <c r="H15" s="187">
        <v>5361.1099999999797</v>
      </c>
      <c r="I15" s="107">
        <v>6837.9518556211997</v>
      </c>
      <c r="J15" s="107">
        <v>7341.2028071192308</v>
      </c>
      <c r="K15" s="188">
        <v>6643.4180112581689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2:27" ht="6" customHeight="1">
      <c r="B16" s="105"/>
      <c r="C16" s="100"/>
      <c r="D16" s="100"/>
      <c r="E16" s="100"/>
      <c r="F16" s="103"/>
      <c r="G16" s="37"/>
      <c r="H16" s="187"/>
      <c r="I16" s="107"/>
      <c r="J16" s="107"/>
      <c r="K16" s="188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5" customHeight="1" thickBot="1">
      <c r="B17" s="190" t="s">
        <v>88</v>
      </c>
      <c r="C17" s="113"/>
      <c r="D17" s="113"/>
      <c r="E17" s="113"/>
      <c r="F17" s="114"/>
      <c r="G17" s="137" t="s">
        <v>161</v>
      </c>
      <c r="H17" s="191">
        <v>77649</v>
      </c>
      <c r="I17" s="117">
        <v>83792.998900017454</v>
      </c>
      <c r="J17" s="117">
        <v>88821.338316347261</v>
      </c>
      <c r="K17" s="192">
        <v>93798.472718425197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2.75" customHeight="1" thickBot="1">
      <c r="B18" s="100"/>
      <c r="C18" s="100"/>
      <c r="D18" s="135"/>
      <c r="E18" s="100"/>
      <c r="F18" s="100"/>
      <c r="G18" s="193"/>
      <c r="H18" s="107"/>
      <c r="I18" s="107"/>
      <c r="J18" s="107"/>
      <c r="K18" s="107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30" customHeight="1">
      <c r="B19" s="248" t="str">
        <f>" "&amp;Súhrn!H3&amp;" - sektor verejnej správy [% HDP]"</f>
        <v xml:space="preserve"> Jesenná strednodobá predikcia (P3Q-2025) - sektor verejnej správy [% HDP]</v>
      </c>
      <c r="C19" s="249"/>
      <c r="D19" s="249"/>
      <c r="E19" s="249"/>
      <c r="F19" s="249"/>
      <c r="G19" s="249"/>
      <c r="H19" s="249"/>
      <c r="I19" s="249"/>
      <c r="J19" s="249"/>
      <c r="K19" s="29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30" customHeight="1">
      <c r="B20" s="172" t="s">
        <v>27</v>
      </c>
      <c r="C20" s="173"/>
      <c r="D20" s="173"/>
      <c r="E20" s="173"/>
      <c r="F20" s="174"/>
      <c r="G20" s="194" t="s">
        <v>61</v>
      </c>
      <c r="H20" s="176">
        <f>H3</f>
        <v>2024</v>
      </c>
      <c r="I20" s="177">
        <f>I3</f>
        <v>2025</v>
      </c>
      <c r="J20" s="177">
        <f>J3</f>
        <v>2026</v>
      </c>
      <c r="K20" s="178">
        <f>K3</f>
        <v>2027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3.75" customHeight="1">
      <c r="B21" s="195"/>
      <c r="C21" s="196"/>
      <c r="D21" s="196"/>
      <c r="E21" s="196"/>
      <c r="F21" s="197"/>
      <c r="G21" s="179"/>
      <c r="H21" s="180"/>
      <c r="I21" s="148"/>
      <c r="J21" s="148"/>
      <c r="K21" s="181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5" customHeight="1">
      <c r="B22" s="94" t="s">
        <v>91</v>
      </c>
      <c r="C22" s="95"/>
      <c r="D22" s="95"/>
      <c r="E22" s="95"/>
      <c r="F22" s="152"/>
      <c r="G22" s="37"/>
      <c r="H22" s="187"/>
      <c r="I22" s="107"/>
      <c r="J22" s="107"/>
      <c r="K22" s="198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5" customHeight="1">
      <c r="B23" s="105"/>
      <c r="C23" s="151" t="s">
        <v>194</v>
      </c>
      <c r="D23" s="185"/>
      <c r="E23" s="185"/>
      <c r="F23" s="186"/>
      <c r="G23" s="37" t="s">
        <v>134</v>
      </c>
      <c r="H23" s="189">
        <f>+H6/H$41*100</f>
        <v>-5.2729181035664974</v>
      </c>
      <c r="I23" s="25">
        <f t="shared" ref="H23:I27" si="0">+I6/I$41*100</f>
        <v>-4.8813187425445888</v>
      </c>
      <c r="J23" s="25">
        <f t="shared" ref="J23" si="1">+J6/J$41*100</f>
        <v>-4.3355282882348094</v>
      </c>
      <c r="K23" s="26">
        <f t="shared" ref="K23:K27" si="2">+K6/K$41*100</f>
        <v>-4.2259660590640564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15" customHeight="1">
      <c r="B24" s="105"/>
      <c r="C24" s="151" t="s">
        <v>92</v>
      </c>
      <c r="D24" s="185"/>
      <c r="E24" s="185"/>
      <c r="F24" s="186"/>
      <c r="G24" s="37" t="s">
        <v>134</v>
      </c>
      <c r="H24" s="189">
        <f t="shared" si="0"/>
        <v>-3.8613989720572222</v>
      </c>
      <c r="I24" s="25">
        <f t="shared" si="0"/>
        <v>-3.4146533964687413</v>
      </c>
      <c r="J24" s="25">
        <f t="shared" ref="J24" si="3">+J7/J$41*100</f>
        <v>-2.8741411951557563</v>
      </c>
      <c r="K24" s="26">
        <f t="shared" si="2"/>
        <v>-2.7401207047231093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15" customHeight="1">
      <c r="B25" s="105"/>
      <c r="C25" s="100" t="s">
        <v>89</v>
      </c>
      <c r="D25" s="135"/>
      <c r="E25" s="100"/>
      <c r="F25" s="103"/>
      <c r="G25" s="37" t="s">
        <v>134</v>
      </c>
      <c r="H25" s="189">
        <f t="shared" si="0"/>
        <v>41.84233051574607</v>
      </c>
      <c r="I25" s="25">
        <f t="shared" si="0"/>
        <v>42.798579278790847</v>
      </c>
      <c r="J25" s="25">
        <f t="shared" ref="J25" si="4">+J8/J$41*100</f>
        <v>43.421494935714385</v>
      </c>
      <c r="K25" s="26">
        <f t="shared" si="2"/>
        <v>42.247703210901378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15" customHeight="1">
      <c r="B26" s="105"/>
      <c r="C26" s="100"/>
      <c r="D26" s="100" t="s">
        <v>93</v>
      </c>
      <c r="E26" s="100"/>
      <c r="F26" s="103"/>
      <c r="G26" s="37" t="s">
        <v>134</v>
      </c>
      <c r="H26" s="189">
        <f>+H9/H$41*100</f>
        <v>41.584813474764367</v>
      </c>
      <c r="I26" s="25">
        <f t="shared" si="0"/>
        <v>41.614023661267929</v>
      </c>
      <c r="J26" s="25">
        <f t="shared" ref="J26" si="5">+J9/J$41*100</f>
        <v>41.983002338118624</v>
      </c>
      <c r="K26" s="26">
        <f t="shared" si="2"/>
        <v>41.187592494202029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5" customHeight="1">
      <c r="B27" s="81"/>
      <c r="D27" s="100" t="s">
        <v>94</v>
      </c>
      <c r="E27" s="100"/>
      <c r="F27" s="103"/>
      <c r="G27" s="37" t="s">
        <v>134</v>
      </c>
      <c r="H27" s="189">
        <f>+H10/H$41*100</f>
        <v>0.25751704098170913</v>
      </c>
      <c r="I27" s="25">
        <f t="shared" si="0"/>
        <v>1.184555617522921</v>
      </c>
      <c r="J27" s="25">
        <f t="shared" ref="J27" si="6">+J10/J$41*100</f>
        <v>1.4384925975957605</v>
      </c>
      <c r="K27" s="26">
        <f t="shared" si="2"/>
        <v>1.0601107166993471</v>
      </c>
    </row>
    <row r="28" spans="1:27" ht="3.75" customHeight="1">
      <c r="A28" s="138"/>
      <c r="B28" s="234"/>
      <c r="C28" s="138"/>
      <c r="D28" s="135"/>
      <c r="E28" s="100"/>
      <c r="F28" s="103"/>
      <c r="G28" s="37"/>
      <c r="H28" s="189"/>
      <c r="I28" s="25"/>
      <c r="J28" s="25"/>
      <c r="K28" s="26"/>
    </row>
    <row r="29" spans="1:27" ht="15" customHeight="1">
      <c r="A29" s="138"/>
      <c r="B29" s="234"/>
      <c r="C29" s="138" t="s">
        <v>90</v>
      </c>
      <c r="D29" s="135"/>
      <c r="E29" s="100"/>
      <c r="F29" s="103"/>
      <c r="G29" s="37" t="s">
        <v>134</v>
      </c>
      <c r="H29" s="189">
        <f t="shared" ref="H29:I32" si="7">+H12/H$41*100</f>
        <v>47.115248619312574</v>
      </c>
      <c r="I29" s="25">
        <f t="shared" si="7"/>
        <v>47.67989802133544</v>
      </c>
      <c r="J29" s="25">
        <f t="shared" ref="J29" si="8">+J12/J$41*100</f>
        <v>47.75702322394919</v>
      </c>
      <c r="K29" s="26">
        <f t="shared" ref="K29:K32" si="9">+K12/K$41*100</f>
        <v>46.473669269965434</v>
      </c>
    </row>
    <row r="30" spans="1:27" ht="15" customHeight="1">
      <c r="A30" s="138"/>
      <c r="B30" s="234"/>
      <c r="C30" s="138" t="s">
        <v>95</v>
      </c>
      <c r="D30" s="135"/>
      <c r="E30" s="100"/>
      <c r="F30" s="103"/>
      <c r="G30" s="37" t="s">
        <v>134</v>
      </c>
      <c r="H30" s="189">
        <f t="shared" si="7"/>
        <v>45.703729487803294</v>
      </c>
      <c r="I30" s="25">
        <f t="shared" si="7"/>
        <v>46.21323267525959</v>
      </c>
      <c r="J30" s="25">
        <f t="shared" ref="J30" si="10">+J13/J$41*100</f>
        <v>46.295636130870143</v>
      </c>
      <c r="K30" s="26">
        <f t="shared" si="9"/>
        <v>44.987823915624489</v>
      </c>
    </row>
    <row r="31" spans="1:27" ht="15" customHeight="1">
      <c r="B31" s="81"/>
      <c r="D31" s="100" t="s">
        <v>96</v>
      </c>
      <c r="E31" s="100"/>
      <c r="F31" s="103"/>
      <c r="G31" s="37" t="s">
        <v>134</v>
      </c>
      <c r="H31" s="189">
        <f t="shared" si="7"/>
        <v>43.022333269952057</v>
      </c>
      <c r="I31" s="25">
        <f t="shared" si="7"/>
        <v>42.693399817946741</v>
      </c>
      <c r="J31" s="25">
        <f t="shared" ref="J31" si="11">+J14/J$41*100</f>
        <v>42.602413077301101</v>
      </c>
      <c r="K31" s="26">
        <f t="shared" si="9"/>
        <v>42.035902951109236</v>
      </c>
    </row>
    <row r="32" spans="1:27" ht="15" customHeight="1">
      <c r="B32" s="81"/>
      <c r="D32" s="100" t="s">
        <v>97</v>
      </c>
      <c r="E32" s="100"/>
      <c r="F32" s="103"/>
      <c r="G32" s="37" t="s">
        <v>134</v>
      </c>
      <c r="H32" s="189">
        <f t="shared" si="7"/>
        <v>4.0929153493605126</v>
      </c>
      <c r="I32" s="25">
        <f t="shared" si="7"/>
        <v>4.9864982033886989</v>
      </c>
      <c r="J32" s="25">
        <f t="shared" ref="J32" si="12">+J15/J$41*100</f>
        <v>5.1546101466480954</v>
      </c>
      <c r="K32" s="26">
        <f t="shared" si="9"/>
        <v>4.4377663188562027</v>
      </c>
    </row>
    <row r="33" spans="1:23" ht="3.75" customHeight="1">
      <c r="A33" s="80"/>
      <c r="B33" s="81"/>
      <c r="D33" s="100"/>
      <c r="E33" s="100"/>
      <c r="F33" s="103"/>
      <c r="G33" s="37"/>
      <c r="H33" s="189"/>
      <c r="I33" s="25"/>
      <c r="J33" s="25"/>
      <c r="K33" s="26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5" customHeight="1">
      <c r="A34" s="80"/>
      <c r="B34" s="77" t="s">
        <v>104</v>
      </c>
      <c r="C34" s="78"/>
      <c r="D34" s="95"/>
      <c r="E34" s="95"/>
      <c r="F34" s="152"/>
      <c r="G34" s="37"/>
      <c r="H34" s="189"/>
      <c r="I34" s="25"/>
      <c r="J34" s="25"/>
      <c r="K34" s="26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5" customHeight="1">
      <c r="A35" s="80"/>
      <c r="B35" s="81"/>
      <c r="C35" s="76" t="s">
        <v>101</v>
      </c>
      <c r="D35" s="185"/>
      <c r="E35" s="185"/>
      <c r="F35" s="186"/>
      <c r="G35" s="13" t="s">
        <v>142</v>
      </c>
      <c r="H35" s="292">
        <v>0.15055109139254519</v>
      </c>
      <c r="I35" s="293">
        <v>-0.11276722655367521</v>
      </c>
      <c r="J35" s="293">
        <v>-0.46479086749297727</v>
      </c>
      <c r="K35" s="294">
        <v>-0.46623071959462958</v>
      </c>
      <c r="L35" s="143"/>
      <c r="M35" s="143"/>
      <c r="O35" s="143"/>
      <c r="P35" s="143"/>
      <c r="Q35" s="143"/>
      <c r="R35" s="143"/>
    </row>
    <row r="36" spans="1:23" ht="15" customHeight="1">
      <c r="A36" s="80"/>
      <c r="B36" s="81"/>
      <c r="C36" s="76" t="s">
        <v>102</v>
      </c>
      <c r="D36" s="185"/>
      <c r="E36" s="185"/>
      <c r="F36" s="186"/>
      <c r="G36" s="13" t="s">
        <v>142</v>
      </c>
      <c r="H36" s="292">
        <v>-5.4776738260530875</v>
      </c>
      <c r="I36" s="293">
        <v>-4.818504357740065</v>
      </c>
      <c r="J36" s="293">
        <v>-3.8847803787749418</v>
      </c>
      <c r="K36" s="294">
        <v>-3.7664152839066665</v>
      </c>
      <c r="L36" s="143"/>
      <c r="M36" s="143"/>
      <c r="O36" s="143"/>
      <c r="P36" s="143"/>
      <c r="Q36" s="143"/>
      <c r="R36" s="143"/>
    </row>
    <row r="37" spans="1:23" ht="15" customHeight="1">
      <c r="A37" s="80"/>
      <c r="B37" s="81"/>
      <c r="C37" s="76" t="s">
        <v>103</v>
      </c>
      <c r="D37" s="185"/>
      <c r="E37" s="185"/>
      <c r="F37" s="186"/>
      <c r="G37" s="13" t="s">
        <v>142</v>
      </c>
      <c r="H37" s="292">
        <v>-4.0065837194660965</v>
      </c>
      <c r="I37" s="293">
        <v>-3.3079361646580714</v>
      </c>
      <c r="J37" s="293">
        <v>-2.4295654940592706</v>
      </c>
      <c r="K37" s="294">
        <v>-2.2927034186661088</v>
      </c>
      <c r="L37" s="143"/>
      <c r="M37" s="143"/>
      <c r="O37" s="143"/>
      <c r="P37" s="143"/>
      <c r="Q37" s="143"/>
      <c r="R37" s="143"/>
    </row>
    <row r="38" spans="1:23" ht="15" customHeight="1">
      <c r="A38" s="80"/>
      <c r="B38" s="81"/>
      <c r="C38" s="76" t="s">
        <v>188</v>
      </c>
      <c r="D38" s="185"/>
      <c r="E38" s="185"/>
      <c r="F38" s="186"/>
      <c r="G38" s="13" t="s">
        <v>143</v>
      </c>
      <c r="H38" s="292">
        <v>0.25536458079046209</v>
      </c>
      <c r="I38" s="293">
        <v>0.6986475548080251</v>
      </c>
      <c r="J38" s="293">
        <v>0.87837067059880081</v>
      </c>
      <c r="K38" s="294">
        <v>0.13686207539316175</v>
      </c>
      <c r="L38" s="143"/>
      <c r="M38" s="143"/>
      <c r="O38" s="143"/>
      <c r="P38" s="143"/>
      <c r="Q38" s="143"/>
      <c r="R38" s="143"/>
    </row>
    <row r="39" spans="1:23" ht="14.85" customHeight="1">
      <c r="A39" s="80"/>
      <c r="B39" s="81"/>
      <c r="D39" s="100"/>
      <c r="E39" s="100"/>
      <c r="F39" s="103"/>
      <c r="G39" s="37"/>
      <c r="H39" s="189"/>
      <c r="I39" s="25"/>
      <c r="J39" s="25"/>
      <c r="K39" s="26"/>
    </row>
    <row r="40" spans="1:23" ht="15" customHeight="1">
      <c r="A40" s="80"/>
      <c r="B40" s="144" t="s">
        <v>88</v>
      </c>
      <c r="D40" s="100"/>
      <c r="E40" s="100"/>
      <c r="F40" s="103"/>
      <c r="G40" s="37" t="s">
        <v>134</v>
      </c>
      <c r="H40" s="210">
        <f>+H17/H$41*100</f>
        <v>59.280780279176447</v>
      </c>
      <c r="I40" s="207">
        <f>+I17/I$41*100</f>
        <v>61.105086331955427</v>
      </c>
      <c r="J40" s="207">
        <f t="shared" ref="J40" si="13">+J17/J$41*100</f>
        <v>62.365716321079013</v>
      </c>
      <c r="K40" s="209">
        <f t="shared" ref="K40" si="14">+K17/K$41*100</f>
        <v>62.656858605702389</v>
      </c>
    </row>
    <row r="41" spans="1:23" ht="15" customHeight="1" thickBot="1">
      <c r="B41" s="82"/>
      <c r="C41" s="145" t="s">
        <v>52</v>
      </c>
      <c r="D41" s="113"/>
      <c r="E41" s="113"/>
      <c r="F41" s="114"/>
      <c r="G41" s="137" t="s">
        <v>160</v>
      </c>
      <c r="H41" s="191">
        <v>130985.118</v>
      </c>
      <c r="I41" s="117">
        <v>137129.3355921456</v>
      </c>
      <c r="J41" s="117">
        <v>142420.13650427118</v>
      </c>
      <c r="K41" s="119">
        <v>149701.8439891728</v>
      </c>
    </row>
    <row r="42" spans="1:23" ht="12" customHeight="1">
      <c r="B42" s="138" t="s">
        <v>115</v>
      </c>
      <c r="C42" s="138"/>
      <c r="D42" s="138"/>
      <c r="E42" s="138"/>
      <c r="F42" s="138"/>
      <c r="G42" s="138"/>
      <c r="H42" s="138"/>
      <c r="I42" s="138"/>
      <c r="J42" s="138"/>
    </row>
    <row r="43" spans="1:23" ht="12" customHeight="1">
      <c r="B43" s="138" t="s">
        <v>128</v>
      </c>
      <c r="C43" s="138"/>
      <c r="D43" s="138"/>
      <c r="E43" s="138"/>
      <c r="F43" s="138"/>
      <c r="G43" s="138"/>
      <c r="H43" s="138"/>
      <c r="I43" s="138"/>
      <c r="J43" s="138"/>
    </row>
    <row r="44" spans="1:23" ht="12" customHeight="1">
      <c r="B44" s="138" t="s">
        <v>129</v>
      </c>
      <c r="C44" s="138"/>
      <c r="D44" s="138"/>
      <c r="E44" s="138"/>
      <c r="F44" s="138"/>
      <c r="G44" s="138"/>
      <c r="H44" s="295"/>
      <c r="I44" s="295"/>
      <c r="J44" s="295"/>
    </row>
    <row r="45" spans="1:23" ht="12" customHeight="1">
      <c r="B45" s="138"/>
      <c r="C45" s="138"/>
      <c r="D45" s="138"/>
      <c r="E45" s="138"/>
      <c r="F45" s="138"/>
      <c r="G45" s="138"/>
      <c r="H45" s="138"/>
      <c r="I45" s="138"/>
      <c r="J45" s="138"/>
    </row>
    <row r="46" spans="1:23" ht="15" customHeight="1"/>
    <row r="47" spans="1:23" ht="15" customHeight="1"/>
    <row r="48" spans="1:2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AA35"/>
  <sheetViews>
    <sheetView showGridLines="0" zoomScale="80" zoomScaleNormal="80" workbookViewId="0">
      <selection activeCell="L44" sqref="L44"/>
    </sheetView>
  </sheetViews>
  <sheetFormatPr defaultColWidth="9.140625" defaultRowHeight="14.25"/>
  <cols>
    <col min="1" max="2" width="3.140625" style="76" customWidth="1"/>
    <col min="3" max="3" width="36.42578125" style="76" customWidth="1"/>
    <col min="4" max="5" width="7.5703125" style="76" customWidth="1"/>
    <col min="6" max="6" width="7.5703125" style="7" customWidth="1"/>
    <col min="7" max="10" width="7.5703125" style="76" customWidth="1"/>
    <col min="11" max="11" width="7.5703125" style="7" customWidth="1"/>
    <col min="12" max="15" width="7.5703125" style="76" customWidth="1"/>
    <col min="16" max="16" width="7.5703125" style="7" customWidth="1"/>
    <col min="17" max="18" width="7.5703125" style="76" customWidth="1"/>
    <col min="19" max="16384" width="9.140625" style="76"/>
  </cols>
  <sheetData>
    <row r="1" spans="2:27" ht="22.5" customHeight="1" thickBot="1">
      <c r="B1" s="298" t="s">
        <v>110</v>
      </c>
      <c r="C1" s="296"/>
      <c r="D1" s="296"/>
      <c r="E1" s="296"/>
      <c r="F1" s="296"/>
      <c r="G1" s="297"/>
      <c r="H1" s="7"/>
      <c r="I1" s="7"/>
      <c r="J1" s="7"/>
      <c r="L1" s="7"/>
      <c r="M1" s="7"/>
      <c r="N1" s="7"/>
      <c r="O1" s="7"/>
      <c r="Q1" s="7"/>
      <c r="R1" s="7"/>
    </row>
    <row r="2" spans="2:27" ht="18" customHeight="1">
      <c r="B2" s="337" t="s">
        <v>169</v>
      </c>
      <c r="C2" s="338"/>
      <c r="D2" s="341">
        <v>2025</v>
      </c>
      <c r="E2" s="342"/>
      <c r="F2" s="342"/>
      <c r="G2" s="342"/>
      <c r="H2" s="343"/>
      <c r="I2" s="341">
        <v>2026</v>
      </c>
      <c r="J2" s="342"/>
      <c r="K2" s="342"/>
      <c r="L2" s="342"/>
      <c r="M2" s="343"/>
      <c r="N2" s="341">
        <v>2027</v>
      </c>
      <c r="O2" s="342"/>
      <c r="P2" s="342"/>
      <c r="Q2" s="342"/>
      <c r="R2" s="343"/>
    </row>
    <row r="3" spans="2:27" ht="81.75" customHeight="1" thickBot="1">
      <c r="B3" s="339"/>
      <c r="C3" s="340"/>
      <c r="D3" s="155" t="s">
        <v>56</v>
      </c>
      <c r="E3" s="156" t="s">
        <v>57</v>
      </c>
      <c r="F3" s="156" t="s">
        <v>58</v>
      </c>
      <c r="G3" s="157" t="s">
        <v>59</v>
      </c>
      <c r="H3" s="158" t="s">
        <v>60</v>
      </c>
      <c r="I3" s="155" t="s">
        <v>56</v>
      </c>
      <c r="J3" s="156" t="s">
        <v>57</v>
      </c>
      <c r="K3" s="156" t="s">
        <v>58</v>
      </c>
      <c r="L3" s="157" t="s">
        <v>59</v>
      </c>
      <c r="M3" s="158" t="s">
        <v>60</v>
      </c>
      <c r="N3" s="155" t="s">
        <v>56</v>
      </c>
      <c r="O3" s="156" t="s">
        <v>57</v>
      </c>
      <c r="P3" s="156" t="s">
        <v>58</v>
      </c>
      <c r="Q3" s="157" t="s">
        <v>59</v>
      </c>
      <c r="R3" s="158" t="s">
        <v>60</v>
      </c>
      <c r="S3" s="100"/>
      <c r="T3" s="100"/>
      <c r="U3" s="100"/>
      <c r="V3" s="100"/>
      <c r="W3" s="100"/>
      <c r="X3" s="100"/>
      <c r="Y3" s="100"/>
      <c r="Z3" s="100"/>
      <c r="AA3" s="100"/>
    </row>
    <row r="4" spans="2:27" ht="15" customHeight="1">
      <c r="B4" s="105" t="s">
        <v>83</v>
      </c>
      <c r="C4" s="104"/>
      <c r="D4" s="159">
        <v>0.81627243191719856</v>
      </c>
      <c r="E4" s="160">
        <v>0.84869324729861528</v>
      </c>
      <c r="F4" s="160">
        <v>1.5</v>
      </c>
      <c r="G4" s="161">
        <v>1.252</v>
      </c>
      <c r="H4" s="162">
        <v>1.3559675821559036</v>
      </c>
      <c r="I4" s="159">
        <v>0.5269271617512743</v>
      </c>
      <c r="J4" s="160">
        <v>1.2524763927384663</v>
      </c>
      <c r="K4" s="160">
        <v>1.4</v>
      </c>
      <c r="L4" s="161">
        <v>1.706</v>
      </c>
      <c r="M4" s="162">
        <v>1.1416630533946925</v>
      </c>
      <c r="N4" s="159">
        <v>2.0826701301330814</v>
      </c>
      <c r="O4" s="160">
        <v>1.3965551607126203</v>
      </c>
      <c r="P4" s="160" t="s">
        <v>130</v>
      </c>
      <c r="Q4" s="161">
        <v>2.4969999999999999</v>
      </c>
      <c r="R4" s="162" t="s">
        <v>130</v>
      </c>
      <c r="S4" s="100"/>
      <c r="T4" s="100"/>
      <c r="U4" s="100"/>
      <c r="V4" s="100"/>
      <c r="W4" s="100"/>
      <c r="X4" s="100"/>
      <c r="Y4" s="100"/>
      <c r="Z4" s="100"/>
      <c r="AA4" s="100"/>
    </row>
    <row r="5" spans="2:27" ht="15" customHeight="1">
      <c r="B5" s="105"/>
      <c r="C5" s="104" t="s">
        <v>105</v>
      </c>
      <c r="D5" s="159">
        <v>1.0827336027209782</v>
      </c>
      <c r="E5" s="160">
        <v>1.129255516245542</v>
      </c>
      <c r="F5" s="160">
        <v>0.9</v>
      </c>
      <c r="G5" s="160" t="s">
        <v>130</v>
      </c>
      <c r="H5" s="162">
        <v>0.77757258222574954</v>
      </c>
      <c r="I5" s="159">
        <v>-0.26021803486057138</v>
      </c>
      <c r="J5" s="160">
        <v>0.91579346640848769</v>
      </c>
      <c r="K5" s="160">
        <v>1.6</v>
      </c>
      <c r="L5" s="160" t="s">
        <v>130</v>
      </c>
      <c r="M5" s="162">
        <v>1.0789769382198333</v>
      </c>
      <c r="N5" s="159">
        <v>1.0316341845858688</v>
      </c>
      <c r="O5" s="160">
        <v>1.4425573717954832</v>
      </c>
      <c r="P5" s="160" t="s">
        <v>130</v>
      </c>
      <c r="Q5" s="160" t="s">
        <v>130</v>
      </c>
      <c r="R5" s="162" t="s">
        <v>130</v>
      </c>
      <c r="S5" s="100"/>
      <c r="T5" s="100"/>
      <c r="U5" s="100"/>
      <c r="V5" s="100"/>
      <c r="W5" s="100"/>
      <c r="X5" s="100"/>
      <c r="Y5" s="100"/>
      <c r="Z5" s="100"/>
      <c r="AA5" s="100"/>
    </row>
    <row r="6" spans="2:27">
      <c r="B6" s="105"/>
      <c r="C6" s="104" t="s">
        <v>84</v>
      </c>
      <c r="D6" s="159">
        <v>1.1484422891504096</v>
      </c>
      <c r="E6" s="160">
        <v>1.9237840269625162</v>
      </c>
      <c r="F6" s="160">
        <v>0.9</v>
      </c>
      <c r="G6" s="160" t="s">
        <v>130</v>
      </c>
      <c r="H6" s="162">
        <v>1.6679787318385042</v>
      </c>
      <c r="I6" s="159">
        <v>-0.4774888607801131</v>
      </c>
      <c r="J6" s="160">
        <v>-0.77762098096234578</v>
      </c>
      <c r="K6" s="160">
        <v>0.8</v>
      </c>
      <c r="L6" s="160" t="s">
        <v>130</v>
      </c>
      <c r="M6" s="162">
        <v>1.6096256255999641</v>
      </c>
      <c r="N6" s="159">
        <v>1.3403289621250565</v>
      </c>
      <c r="O6" s="160">
        <v>0.23441459302919743</v>
      </c>
      <c r="P6" s="160" t="s">
        <v>130</v>
      </c>
      <c r="Q6" s="160" t="s">
        <v>130</v>
      </c>
      <c r="R6" s="162" t="s">
        <v>130</v>
      </c>
      <c r="S6" s="100"/>
      <c r="T6" s="100"/>
      <c r="U6" s="100"/>
      <c r="V6" s="100"/>
      <c r="W6" s="100"/>
      <c r="X6" s="100"/>
      <c r="Y6" s="100"/>
      <c r="Z6" s="100"/>
      <c r="AA6" s="100"/>
    </row>
    <row r="7" spans="2:27">
      <c r="B7" s="105"/>
      <c r="C7" s="104" t="s">
        <v>85</v>
      </c>
      <c r="D7" s="159">
        <v>1.7087419446790193</v>
      </c>
      <c r="E7" s="160">
        <v>3.3519812322057696</v>
      </c>
      <c r="F7" s="160">
        <v>3.6</v>
      </c>
      <c r="G7" s="160" t="s">
        <v>130</v>
      </c>
      <c r="H7" s="162">
        <v>-0.26703361947515436</v>
      </c>
      <c r="I7" s="159">
        <v>0.75352795896395719</v>
      </c>
      <c r="J7" s="160">
        <v>2.7096910167268673</v>
      </c>
      <c r="K7" s="160">
        <v>3.8</v>
      </c>
      <c r="L7" s="160" t="s">
        <v>130</v>
      </c>
      <c r="M7" s="162">
        <v>2.5402339576567012</v>
      </c>
      <c r="N7" s="159">
        <v>-1.9177731724365685</v>
      </c>
      <c r="O7" s="160">
        <v>-3.5369968227237036</v>
      </c>
      <c r="P7" s="160" t="s">
        <v>130</v>
      </c>
      <c r="Q7" s="160" t="s">
        <v>130</v>
      </c>
      <c r="R7" s="162" t="s">
        <v>130</v>
      </c>
      <c r="S7" s="100"/>
      <c r="T7" s="100"/>
      <c r="U7" s="100"/>
      <c r="V7" s="100"/>
      <c r="W7" s="100"/>
      <c r="X7" s="100"/>
      <c r="Y7" s="100"/>
      <c r="Z7" s="100"/>
      <c r="AA7" s="100"/>
    </row>
    <row r="8" spans="2:27">
      <c r="B8" s="105"/>
      <c r="C8" s="104" t="s">
        <v>86</v>
      </c>
      <c r="D8" s="159">
        <v>3.7079608435406755</v>
      </c>
      <c r="E8" s="160">
        <v>2.788750466424661</v>
      </c>
      <c r="F8" s="160">
        <v>1.9</v>
      </c>
      <c r="G8" s="161">
        <v>0.77</v>
      </c>
      <c r="H8" s="162">
        <v>1.2728667992381926</v>
      </c>
      <c r="I8" s="159">
        <v>1.112092192201473</v>
      </c>
      <c r="J8" s="160">
        <v>0.96992630526873125</v>
      </c>
      <c r="K8" s="160">
        <v>1.8</v>
      </c>
      <c r="L8" s="161">
        <v>1.732</v>
      </c>
      <c r="M8" s="162">
        <v>2.0381577282552632</v>
      </c>
      <c r="N8" s="159">
        <v>4.0389626113845623</v>
      </c>
      <c r="O8" s="160">
        <v>4.6037196616607545</v>
      </c>
      <c r="P8" s="160" t="s">
        <v>130</v>
      </c>
      <c r="Q8" s="161">
        <v>3.4009999999999998</v>
      </c>
      <c r="R8" s="162" t="s">
        <v>130</v>
      </c>
      <c r="S8" s="100"/>
      <c r="T8" s="100"/>
      <c r="U8" s="100"/>
      <c r="V8" s="100"/>
      <c r="W8" s="100"/>
      <c r="X8" s="100"/>
      <c r="Y8" s="100"/>
      <c r="Z8" s="100"/>
      <c r="AA8" s="100"/>
    </row>
    <row r="9" spans="2:27">
      <c r="B9" s="105"/>
      <c r="C9" s="104" t="s">
        <v>106</v>
      </c>
      <c r="D9" s="159">
        <v>5.1388873371786588</v>
      </c>
      <c r="E9" s="160">
        <v>4.2248914781698899</v>
      </c>
      <c r="F9" s="160">
        <v>2.1</v>
      </c>
      <c r="G9" s="161">
        <v>0.89300000000000002</v>
      </c>
      <c r="H9" s="162">
        <v>0.67990624442664238</v>
      </c>
      <c r="I9" s="159">
        <v>0.79782636108802762</v>
      </c>
      <c r="J9" s="160">
        <v>0.70221403599177723</v>
      </c>
      <c r="K9" s="160">
        <v>2.4</v>
      </c>
      <c r="L9" s="161">
        <v>1.351</v>
      </c>
      <c r="M9" s="162">
        <v>2.4481166356483675</v>
      </c>
      <c r="N9" s="159">
        <v>2.2631342179245451</v>
      </c>
      <c r="O9" s="160">
        <v>3.614526033002341</v>
      </c>
      <c r="P9" s="160" t="s">
        <v>130</v>
      </c>
      <c r="Q9" s="161">
        <v>3.2120000000000002</v>
      </c>
      <c r="R9" s="162" t="s">
        <v>130</v>
      </c>
      <c r="S9" s="100"/>
      <c r="T9" s="100"/>
      <c r="U9" s="100"/>
      <c r="V9" s="100"/>
      <c r="W9" s="100"/>
      <c r="X9" s="100"/>
      <c r="Y9" s="100"/>
      <c r="Z9" s="100"/>
      <c r="AA9" s="100"/>
    </row>
    <row r="10" spans="2:27" ht="3.75" customHeight="1">
      <c r="B10" s="105"/>
      <c r="C10" s="104"/>
      <c r="D10" s="159"/>
      <c r="E10" s="160"/>
      <c r="F10" s="160"/>
      <c r="G10" s="161"/>
      <c r="H10" s="162"/>
      <c r="I10" s="159"/>
      <c r="J10" s="160"/>
      <c r="K10" s="160"/>
      <c r="L10" s="161"/>
      <c r="M10" s="162"/>
      <c r="N10" s="159"/>
      <c r="O10" s="160"/>
      <c r="P10" s="160"/>
      <c r="Q10" s="161"/>
      <c r="R10" s="162"/>
      <c r="S10" s="100"/>
      <c r="T10" s="100"/>
      <c r="U10" s="100"/>
      <c r="V10" s="100"/>
      <c r="W10" s="100"/>
      <c r="X10" s="100"/>
      <c r="Y10" s="100"/>
      <c r="Z10" s="100"/>
      <c r="AA10" s="100"/>
    </row>
    <row r="11" spans="2:27" s="7" customFormat="1">
      <c r="B11" s="11" t="s">
        <v>192</v>
      </c>
      <c r="C11" s="163"/>
      <c r="D11" s="159">
        <v>4.2424071547153517</v>
      </c>
      <c r="E11" s="160">
        <v>4.2558982087770536</v>
      </c>
      <c r="F11" s="160">
        <v>4</v>
      </c>
      <c r="G11" s="161">
        <v>3.6629999999999998</v>
      </c>
      <c r="H11" s="162">
        <v>3.5006667106019851</v>
      </c>
      <c r="I11" s="159">
        <v>3.5947501310038348</v>
      </c>
      <c r="J11" s="160">
        <v>4.7595688498788924</v>
      </c>
      <c r="K11" s="160">
        <v>2.9</v>
      </c>
      <c r="L11" s="161">
        <v>2.8519999999999999</v>
      </c>
      <c r="M11" s="162">
        <v>2.4729220209321445</v>
      </c>
      <c r="N11" s="159">
        <v>3.3771486259967105</v>
      </c>
      <c r="O11" s="160">
        <v>3.1276861261606781</v>
      </c>
      <c r="P11" s="160" t="s">
        <v>130</v>
      </c>
      <c r="Q11" s="161">
        <v>2.19</v>
      </c>
      <c r="R11" s="162" t="s">
        <v>130</v>
      </c>
      <c r="S11" s="10"/>
      <c r="T11" s="10"/>
      <c r="U11" s="10"/>
      <c r="V11" s="10"/>
      <c r="W11" s="10"/>
      <c r="X11" s="10"/>
      <c r="Y11" s="10"/>
      <c r="Z11" s="10"/>
      <c r="AA11" s="10"/>
    </row>
    <row r="12" spans="2:27" ht="3.75" customHeight="1">
      <c r="B12" s="105"/>
      <c r="C12" s="104"/>
      <c r="D12" s="159"/>
      <c r="E12" s="160"/>
      <c r="F12" s="160"/>
      <c r="G12" s="161"/>
      <c r="H12" s="162"/>
      <c r="I12" s="159"/>
      <c r="J12" s="160"/>
      <c r="K12" s="160"/>
      <c r="L12" s="161"/>
      <c r="M12" s="162"/>
      <c r="N12" s="159"/>
      <c r="O12" s="160"/>
      <c r="P12" s="160"/>
      <c r="Q12" s="161"/>
      <c r="R12" s="162"/>
      <c r="S12" s="100"/>
      <c r="T12" s="100"/>
      <c r="U12" s="100"/>
      <c r="V12" s="100"/>
      <c r="W12" s="100"/>
      <c r="X12" s="100"/>
      <c r="Y12" s="100"/>
      <c r="Z12" s="100"/>
      <c r="AA12" s="100"/>
    </row>
    <row r="13" spans="2:27">
      <c r="B13" s="105" t="s">
        <v>81</v>
      </c>
      <c r="C13" s="104"/>
      <c r="D13" s="159">
        <v>-5.2667632839373368E-2</v>
      </c>
      <c r="E13" s="160">
        <v>-7.9867910339426196E-3</v>
      </c>
      <c r="F13" s="160">
        <v>-0.1</v>
      </c>
      <c r="G13" s="160" t="s">
        <v>130</v>
      </c>
      <c r="H13" s="162" t="s">
        <v>130</v>
      </c>
      <c r="I13" s="159">
        <v>-0.54773367268407469</v>
      </c>
      <c r="J13" s="160">
        <v>-0.22864828300167561</v>
      </c>
      <c r="K13" s="160">
        <v>-0.1</v>
      </c>
      <c r="L13" s="160" t="s">
        <v>130</v>
      </c>
      <c r="M13" s="162" t="s">
        <v>130</v>
      </c>
      <c r="N13" s="159">
        <v>-0.63733592427522012</v>
      </c>
      <c r="O13" s="160">
        <v>-0.15210836905579228</v>
      </c>
      <c r="P13" s="160" t="s">
        <v>130</v>
      </c>
      <c r="Q13" s="160" t="s">
        <v>130</v>
      </c>
      <c r="R13" s="162" t="s">
        <v>130</v>
      </c>
      <c r="S13" s="100"/>
      <c r="T13" s="100"/>
      <c r="U13" s="100"/>
      <c r="V13" s="100"/>
      <c r="W13" s="100"/>
      <c r="X13" s="100"/>
      <c r="Y13" s="100"/>
      <c r="Z13" s="100"/>
      <c r="AA13" s="100"/>
    </row>
    <row r="14" spans="2:27">
      <c r="B14" s="105" t="s">
        <v>55</v>
      </c>
      <c r="C14" s="104"/>
      <c r="D14" s="159">
        <v>5.3848943939384757</v>
      </c>
      <c r="E14" s="160">
        <v>5.3950783930880863</v>
      </c>
      <c r="F14" s="160">
        <v>5.3</v>
      </c>
      <c r="G14" s="161">
        <v>5.7510000000000003</v>
      </c>
      <c r="H14" s="162">
        <v>5.3783727102606003</v>
      </c>
      <c r="I14" s="159">
        <v>6.0684077218682058</v>
      </c>
      <c r="J14" s="160">
        <v>5.6045281867648473</v>
      </c>
      <c r="K14" s="160">
        <v>5.3</v>
      </c>
      <c r="L14" s="161">
        <v>5.9480000000000004</v>
      </c>
      <c r="M14" s="162">
        <v>5.4115811605680602</v>
      </c>
      <c r="N14" s="159">
        <v>6.6743654314843965</v>
      </c>
      <c r="O14" s="160">
        <v>5.616739762050134</v>
      </c>
      <c r="P14" s="160" t="s">
        <v>130</v>
      </c>
      <c r="Q14" s="161">
        <v>5.7679999999999998</v>
      </c>
      <c r="R14" s="162" t="s">
        <v>130</v>
      </c>
      <c r="S14" s="100"/>
      <c r="T14" s="100"/>
      <c r="U14" s="100"/>
      <c r="V14" s="100"/>
      <c r="W14" s="100"/>
      <c r="X14" s="100"/>
      <c r="Y14" s="100"/>
      <c r="Z14" s="100"/>
      <c r="AA14" s="100"/>
    </row>
    <row r="15" spans="2:27" s="7" customFormat="1">
      <c r="B15" s="11" t="s">
        <v>75</v>
      </c>
      <c r="C15" s="163"/>
      <c r="D15" s="159">
        <v>5.9116759413861786</v>
      </c>
      <c r="E15" s="160">
        <v>6.4960629921259949</v>
      </c>
      <c r="F15" s="160" t="s">
        <v>130</v>
      </c>
      <c r="G15" s="160" t="s">
        <v>130</v>
      </c>
      <c r="H15" s="162" t="s">
        <v>130</v>
      </c>
      <c r="I15" s="159">
        <v>3.6352067344596435</v>
      </c>
      <c r="J15" s="160">
        <v>4.9907578558225474</v>
      </c>
      <c r="K15" s="160" t="s">
        <v>130</v>
      </c>
      <c r="L15" s="160" t="s">
        <v>130</v>
      </c>
      <c r="M15" s="162" t="s">
        <v>130</v>
      </c>
      <c r="N15" s="159">
        <v>4.743141583917577</v>
      </c>
      <c r="O15" s="160">
        <v>4.5187793427230005</v>
      </c>
      <c r="P15" s="160" t="s">
        <v>130</v>
      </c>
      <c r="Q15" s="160" t="s">
        <v>130</v>
      </c>
      <c r="R15" s="162" t="s">
        <v>130</v>
      </c>
      <c r="S15" s="10"/>
      <c r="T15" s="10"/>
      <c r="U15" s="10"/>
      <c r="V15" s="10"/>
      <c r="W15" s="10"/>
      <c r="X15" s="10"/>
      <c r="Y15" s="10"/>
      <c r="Z15" s="10"/>
      <c r="AA15" s="10"/>
    </row>
    <row r="16" spans="2:27">
      <c r="B16" s="105" t="s">
        <v>73</v>
      </c>
      <c r="C16" s="104"/>
      <c r="D16" s="159">
        <v>6.3437455097124342</v>
      </c>
      <c r="E16" s="160">
        <v>5.7651390861170659</v>
      </c>
      <c r="F16" s="160">
        <v>4.9000000000000004</v>
      </c>
      <c r="G16" s="161" t="s">
        <v>130</v>
      </c>
      <c r="H16" s="164">
        <v>4.7639335209426426</v>
      </c>
      <c r="I16" s="159">
        <v>3.5706143265468171</v>
      </c>
      <c r="J16" s="160">
        <v>4.9097174340106964</v>
      </c>
      <c r="K16" s="160">
        <v>4.4000000000000004</v>
      </c>
      <c r="L16" s="161" t="s">
        <v>130</v>
      </c>
      <c r="M16" s="164">
        <v>2.9775151649227505</v>
      </c>
      <c r="N16" s="159">
        <v>4.8485267722695511</v>
      </c>
      <c r="O16" s="160">
        <v>4.9614785045107634</v>
      </c>
      <c r="P16" s="160" t="s">
        <v>130</v>
      </c>
      <c r="Q16" s="161" t="s">
        <v>130</v>
      </c>
      <c r="R16" s="164" t="s">
        <v>130</v>
      </c>
      <c r="S16" s="100"/>
      <c r="T16" s="100"/>
      <c r="U16" s="100"/>
      <c r="V16" s="100"/>
      <c r="W16" s="100"/>
      <c r="X16" s="100"/>
      <c r="Y16" s="100"/>
      <c r="Z16" s="100"/>
      <c r="AA16" s="100"/>
    </row>
    <row r="17" spans="1:27" ht="3.75" customHeight="1">
      <c r="B17" s="105"/>
      <c r="C17" s="104"/>
      <c r="D17" s="159"/>
      <c r="E17" s="160"/>
      <c r="F17" s="160"/>
      <c r="G17" s="161"/>
      <c r="H17" s="162"/>
      <c r="I17" s="159"/>
      <c r="J17" s="160"/>
      <c r="K17" s="160"/>
      <c r="L17" s="161"/>
      <c r="M17" s="162"/>
      <c r="N17" s="159"/>
      <c r="O17" s="160"/>
      <c r="P17" s="160"/>
      <c r="Q17" s="161"/>
      <c r="R17" s="162"/>
      <c r="S17" s="100"/>
      <c r="T17" s="100"/>
      <c r="U17" s="100"/>
      <c r="V17" s="100"/>
      <c r="W17" s="100"/>
      <c r="X17" s="100"/>
      <c r="Y17" s="100"/>
      <c r="Z17" s="100"/>
      <c r="AA17" s="100"/>
    </row>
    <row r="18" spans="1:27" s="7" customFormat="1">
      <c r="B18" s="11" t="s">
        <v>53</v>
      </c>
      <c r="C18" s="163"/>
      <c r="D18" s="165">
        <v>-4.8813187425445888</v>
      </c>
      <c r="E18" s="166">
        <v>-4.9176064643863198</v>
      </c>
      <c r="F18" s="160">
        <v>-4.9000000000000004</v>
      </c>
      <c r="G18" s="161">
        <v>-5.242</v>
      </c>
      <c r="H18" s="162">
        <v>-4.8211757798208499</v>
      </c>
      <c r="I18" s="165">
        <v>-4.3355282882348094</v>
      </c>
      <c r="J18" s="166">
        <v>-4.0999999999999996</v>
      </c>
      <c r="K18" s="160">
        <v>-5.0999999999999996</v>
      </c>
      <c r="L18" s="161">
        <v>-5.327</v>
      </c>
      <c r="M18" s="162">
        <v>-4.7388038484021804</v>
      </c>
      <c r="N18" s="165">
        <v>-4.2259660590640564</v>
      </c>
      <c r="O18" s="166">
        <v>-3.5</v>
      </c>
      <c r="P18" s="160" t="s">
        <v>130</v>
      </c>
      <c r="Q18" s="161">
        <v>-5.2629999999999999</v>
      </c>
      <c r="R18" s="162" t="s">
        <v>130</v>
      </c>
      <c r="S18" s="10"/>
      <c r="T18" s="10"/>
      <c r="U18" s="10"/>
      <c r="V18" s="10"/>
      <c r="W18" s="10"/>
      <c r="X18" s="10"/>
      <c r="Y18" s="10"/>
      <c r="Z18" s="10"/>
      <c r="AA18" s="10"/>
    </row>
    <row r="19" spans="1:27" s="7" customFormat="1">
      <c r="B19" s="11" t="s">
        <v>72</v>
      </c>
      <c r="C19" s="163"/>
      <c r="D19" s="165">
        <v>61.105086331955427</v>
      </c>
      <c r="E19" s="166">
        <v>61.1</v>
      </c>
      <c r="F19" s="160">
        <v>60.9</v>
      </c>
      <c r="G19" s="161">
        <v>60.103999999999999</v>
      </c>
      <c r="H19" s="162">
        <v>62.432872939861198</v>
      </c>
      <c r="I19" s="165">
        <v>62.365716321079013</v>
      </c>
      <c r="J19" s="166">
        <v>62.2</v>
      </c>
      <c r="K19" s="160">
        <v>63</v>
      </c>
      <c r="L19" s="161">
        <v>64.260000000000005</v>
      </c>
      <c r="M19" s="162">
        <v>65.442222134320204</v>
      </c>
      <c r="N19" s="165">
        <v>62.656858605702389</v>
      </c>
      <c r="O19" s="166">
        <v>62.8</v>
      </c>
      <c r="P19" s="160" t="s">
        <v>130</v>
      </c>
      <c r="Q19" s="161">
        <v>67.768000000000001</v>
      </c>
      <c r="R19" s="162" t="s">
        <v>130</v>
      </c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3.75" customHeight="1">
      <c r="B20" s="105"/>
      <c r="C20" s="104"/>
      <c r="D20" s="159"/>
      <c r="E20" s="160"/>
      <c r="F20" s="160"/>
      <c r="G20" s="161"/>
      <c r="H20" s="162"/>
      <c r="I20" s="159"/>
      <c r="J20" s="160"/>
      <c r="K20" s="160"/>
      <c r="L20" s="161"/>
      <c r="M20" s="162"/>
      <c r="N20" s="159"/>
      <c r="O20" s="160"/>
      <c r="P20" s="160"/>
      <c r="Q20" s="161"/>
      <c r="R20" s="162"/>
      <c r="S20" s="100"/>
      <c r="T20" s="100"/>
      <c r="U20" s="100"/>
      <c r="V20" s="100"/>
      <c r="W20" s="100"/>
      <c r="X20" s="100"/>
      <c r="Y20" s="100"/>
      <c r="Z20" s="100"/>
      <c r="AA20" s="100"/>
    </row>
    <row r="21" spans="1:27" ht="15" thickBot="1">
      <c r="B21" s="112" t="s">
        <v>54</v>
      </c>
      <c r="C21" s="167"/>
      <c r="D21" s="168">
        <f>Súhrn!H49</f>
        <v>-4.4668327209620777</v>
      </c>
      <c r="E21" s="169">
        <v>-3.0201643774624762</v>
      </c>
      <c r="F21" s="169">
        <v>-2.2999999999999998</v>
      </c>
      <c r="G21" s="170">
        <v>-1.9059999999999999</v>
      </c>
      <c r="H21" s="171">
        <v>-3.7824251561031002</v>
      </c>
      <c r="I21" s="168">
        <f>Súhrn!I49</f>
        <v>-4.5605240079005736</v>
      </c>
      <c r="J21" s="169">
        <v>-3.0422859305717203</v>
      </c>
      <c r="K21" s="169">
        <v>-2.5</v>
      </c>
      <c r="L21" s="170">
        <v>-1.5469999999999999</v>
      </c>
      <c r="M21" s="171">
        <v>-3.6853560738862301</v>
      </c>
      <c r="N21" s="168">
        <f>Súhrn!J49</f>
        <v>-3.2781548865083021</v>
      </c>
      <c r="O21" s="169">
        <v>-2.6998248367539834</v>
      </c>
      <c r="P21" s="169" t="s">
        <v>130</v>
      </c>
      <c r="Q21" s="170">
        <v>-1.4339999999999999</v>
      </c>
      <c r="R21" s="171" t="s">
        <v>130</v>
      </c>
      <c r="S21" s="100"/>
      <c r="T21" s="100"/>
      <c r="U21" s="100"/>
      <c r="V21" s="100"/>
      <c r="W21" s="100"/>
      <c r="X21" s="100"/>
      <c r="Y21" s="100"/>
      <c r="Z21" s="100"/>
      <c r="AA21" s="100"/>
    </row>
    <row r="22" spans="1:27" s="138" customFormat="1" ht="12" customHeight="1">
      <c r="B22" s="138" t="s">
        <v>131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1:27" s="138" customFormat="1" ht="12" customHeight="1">
      <c r="B23" s="138" t="s">
        <v>82</v>
      </c>
      <c r="F23" s="61"/>
      <c r="K23" s="61"/>
      <c r="P23" s="61"/>
    </row>
    <row r="24" spans="1:27" s="138" customFormat="1" ht="12" customHeight="1">
      <c r="A24" s="61"/>
      <c r="B24" s="61" t="s">
        <v>205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1:27" s="61" customFormat="1" ht="12" customHeight="1">
      <c r="B25" s="61" t="s">
        <v>206</v>
      </c>
    </row>
    <row r="26" spans="1:27" s="138" customFormat="1" ht="12" customHeight="1">
      <c r="B26" s="61" t="s">
        <v>172</v>
      </c>
      <c r="F26" s="61"/>
      <c r="K26" s="61"/>
      <c r="P26" s="61"/>
    </row>
    <row r="27" spans="1:27" s="138" customFormat="1" ht="12" customHeight="1">
      <c r="B27" s="138" t="s">
        <v>173</v>
      </c>
      <c r="F27" s="61"/>
      <c r="K27" s="61"/>
      <c r="P27" s="61"/>
    </row>
    <row r="28" spans="1:27" s="138" customFormat="1" ht="12" customHeight="1">
      <c r="B28" s="233" t="s">
        <v>174</v>
      </c>
      <c r="F28" s="61"/>
      <c r="K28" s="61"/>
      <c r="P28" s="61"/>
    </row>
    <row r="29" spans="1:27">
      <c r="A29" s="138"/>
      <c r="B29" s="138"/>
      <c r="C29" s="138"/>
      <c r="D29" s="138"/>
      <c r="E29" s="138"/>
      <c r="F29" s="61"/>
      <c r="G29" s="138"/>
      <c r="H29" s="138"/>
      <c r="I29" s="138"/>
      <c r="J29" s="138"/>
      <c r="K29" s="61"/>
      <c r="L29" s="138"/>
      <c r="M29" s="138"/>
      <c r="N29" s="138"/>
      <c r="O29" s="138"/>
      <c r="P29" s="61"/>
      <c r="Q29" s="138"/>
      <c r="R29" s="138"/>
    </row>
    <row r="30" spans="1:27">
      <c r="A30" s="138"/>
      <c r="B30" s="138"/>
      <c r="C30" s="138"/>
      <c r="D30" s="138"/>
      <c r="E30" s="138"/>
      <c r="F30" s="61"/>
      <c r="G30" s="138"/>
      <c r="H30" s="138"/>
    </row>
    <row r="33" spans="5:23">
      <c r="F33" s="10"/>
      <c r="G33" s="100"/>
      <c r="H33" s="100"/>
      <c r="I33" s="100"/>
      <c r="J33" s="100"/>
      <c r="K33" s="10"/>
      <c r="L33" s="100"/>
      <c r="M33" s="100"/>
      <c r="N33" s="100"/>
      <c r="O33" s="100"/>
      <c r="P33" s="10"/>
      <c r="Q33" s="100"/>
      <c r="R33" s="100"/>
      <c r="S33" s="100"/>
      <c r="T33" s="100"/>
      <c r="U33" s="100"/>
      <c r="V33" s="100"/>
      <c r="W33" s="100"/>
    </row>
    <row r="34" spans="5:23">
      <c r="F34" s="10"/>
      <c r="G34" s="100"/>
      <c r="H34" s="100"/>
      <c r="I34" s="100"/>
      <c r="J34" s="100"/>
      <c r="K34" s="10"/>
      <c r="L34" s="100"/>
      <c r="M34" s="100"/>
      <c r="N34" s="100"/>
      <c r="O34" s="100"/>
      <c r="P34" s="10"/>
      <c r="Q34" s="100"/>
      <c r="R34" s="100"/>
      <c r="S34" s="100"/>
      <c r="T34" s="100"/>
      <c r="U34" s="100"/>
      <c r="V34" s="100"/>
      <c r="W34" s="100"/>
    </row>
    <row r="35" spans="5:23">
      <c r="E35" s="138"/>
      <c r="F35" s="61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2025-06-18T10:14:15Z</cp:lastPrinted>
  <dcterms:created xsi:type="dcterms:W3CDTF">2013-10-16T07:18:04Z</dcterms:created>
  <dcterms:modified xsi:type="dcterms:W3CDTF">2025-10-17T10:13:33Z</dcterms:modified>
</cp:coreProperties>
</file>