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ssk.sharepoint.com/sites/UCORBS/Zdielane dokumenty/General/06_FINAL_vystupy/OPZ/Prílohy/"/>
    </mc:Choice>
  </mc:AlternateContent>
  <xr:revisionPtr revIDLastSave="2108" documentId="13_ncr:1_{DB9121D8-A04C-4C44-95B3-9858DDB0C81D}" xr6:coauthVersionLast="47" xr6:coauthVersionMax="47" xr10:uidLastSave="{80823AF3-1090-4B00-B863-14EC69BEFC68}"/>
  <bookViews>
    <workbookView xWindow="-120" yWindow="-120" windowWidth="29040" windowHeight="17640" xr2:uid="{0371F453-EF61-4060-9FE8-6A0786EC8975}"/>
  </bookViews>
  <sheets>
    <sheet name="Interface list_to be_CORBS" sheetId="1" r:id="rId1"/>
    <sheet name="Interface list as-is_FINU" sheetId="5" r:id="rId2"/>
    <sheet name="Lists" sheetId="4" r:id="rId3"/>
  </sheets>
  <definedNames>
    <definedName name="_xlnm._FilterDatabase" localSheetId="1" hidden="1">'Interface list as-is_FINU'!$A$1:$H$40</definedName>
    <definedName name="_xlnm._FilterDatabase" localSheetId="0" hidden="1">'Interface list_to be_CORBS'!$B$1:$Q$58</definedName>
    <definedName name="_xlnm.Print_Area" localSheetId="0">'Interface list_to be_CORBS'!$A$1:$Q$58</definedName>
    <definedName name="Process_Level_1">#REF!</definedName>
    <definedName name="Process_Level_1__Group_Policy">#REF!</definedName>
    <definedName name="Process_Level_2___Business_Area_L1">#REF!</definedName>
    <definedName name="Process_Level_2__Group_Policy">#REF!</definedName>
    <definedName name="Process_Level_3_Process_Groups__NEW">#REF!</definedName>
    <definedName name="Process_Level_4_Process__Status__MBRD_3.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57" i="1" l="1"/>
  <c r="B56" i="1"/>
  <c r="B55" i="1"/>
  <c r="J55" i="1" s="1"/>
  <c r="B17" i="1"/>
  <c r="J17" i="1" s="1"/>
  <c r="B50" i="1"/>
  <c r="B51" i="1"/>
  <c r="B52" i="1"/>
  <c r="B53" i="1"/>
  <c r="B54" i="1"/>
  <c r="B49" i="1"/>
  <c r="B24" i="1"/>
  <c r="J24" i="1" s="1"/>
  <c r="B2" i="1"/>
  <c r="J2" i="1" s="1"/>
  <c r="B3" i="1"/>
  <c r="J3" i="1" s="1"/>
  <c r="B4" i="1"/>
  <c r="J4" i="1" s="1"/>
  <c r="B19" i="1"/>
  <c r="J19" i="1" s="1"/>
  <c r="B20" i="1"/>
  <c r="J20" i="1" s="1"/>
  <c r="B21" i="1"/>
  <c r="J21" i="1" s="1"/>
  <c r="B22" i="1"/>
  <c r="J22" i="1" s="1"/>
  <c r="B23" i="1"/>
  <c r="J23" i="1" s="1"/>
  <c r="B5" i="1"/>
  <c r="J5" i="1" s="1"/>
  <c r="B6" i="1"/>
  <c r="J6" i="1" s="1"/>
  <c r="B25" i="1"/>
  <c r="J25" i="1" s="1"/>
  <c r="B26" i="1"/>
  <c r="J26" i="1" s="1"/>
  <c r="B27" i="1"/>
  <c r="J27" i="1" s="1"/>
  <c r="B28" i="1"/>
  <c r="J28" i="1" s="1"/>
  <c r="B7" i="1"/>
  <c r="J7" i="1" s="1"/>
  <c r="B8" i="1"/>
  <c r="J8" i="1" s="1"/>
  <c r="B9" i="1"/>
  <c r="J9" i="1" s="1"/>
  <c r="B10" i="1"/>
  <c r="J10" i="1" s="1"/>
  <c r="B29" i="1"/>
  <c r="J29" i="1" s="1"/>
  <c r="B30" i="1"/>
  <c r="J30" i="1" s="1"/>
  <c r="B31" i="1"/>
  <c r="J31" i="1" s="1"/>
  <c r="B32" i="1"/>
  <c r="J32" i="1" s="1"/>
  <c r="B33" i="1"/>
  <c r="J33" i="1" s="1"/>
  <c r="B34" i="1"/>
  <c r="J34" i="1" s="1"/>
  <c r="B45" i="1"/>
  <c r="J45" i="1" s="1"/>
  <c r="B35" i="1"/>
  <c r="J35" i="1" s="1"/>
  <c r="B36" i="1"/>
  <c r="J36" i="1" s="1"/>
  <c r="B46" i="1"/>
  <c r="J46" i="1" s="1"/>
  <c r="B37" i="1"/>
  <c r="J37" i="1" s="1"/>
  <c r="B38" i="1"/>
  <c r="J38" i="1" s="1"/>
  <c r="B39" i="1"/>
  <c r="J39" i="1" s="1"/>
  <c r="B11" i="1"/>
  <c r="J11" i="1" s="1"/>
  <c r="B40" i="1"/>
  <c r="J40" i="1" s="1"/>
  <c r="B41" i="1"/>
  <c r="J41" i="1" s="1"/>
  <c r="B42" i="1"/>
  <c r="J42" i="1" s="1"/>
  <c r="B43" i="1"/>
  <c r="J43" i="1" s="1"/>
  <c r="B47" i="1"/>
  <c r="J47" i="1" s="1"/>
  <c r="B12" i="1"/>
  <c r="J12" i="1" s="1"/>
  <c r="B13" i="1"/>
  <c r="J13" i="1" s="1"/>
  <c r="B14" i="1"/>
  <c r="J14" i="1" s="1"/>
  <c r="B15" i="1"/>
  <c r="J15" i="1" s="1"/>
  <c r="B16" i="1"/>
  <c r="J16" i="1" s="1"/>
  <c r="B48" i="1"/>
  <c r="J48" i="1" s="1"/>
  <c r="B44" i="1"/>
  <c r="J44" i="1" s="1"/>
  <c r="B18" i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tc={C00EDE84-E3F7-4E02-BB2F-D382D51F3A87}</author>
  </authors>
  <commentList>
    <comment ref="J20" authorId="0" shapeId="0" xr:uid="{C00EDE84-E3F7-4E02-BB2F-D382D51F3A87}">
      <text>
        <t>[Threaded comment]
Your version of Excel allows you to read this threaded comment; however, any edits to it will get removed if the file is opened in a newer version of Excel. Learn more: https://go.microsoft.com/fwlink/?linkid=870924
Comment:
    1) Všetky integrácie cez IP
2) Interné systémy prerobiť - zmenové požiadavky na API volanie 
3) Doplnenie čo pôjde cez integračnú platformu , nedopracovaný dokument</t>
      </text>
    </comment>
  </commentList>
</comments>
</file>

<file path=xl/sharedStrings.xml><?xml version="1.0" encoding="utf-8"?>
<sst xmlns="http://schemas.openxmlformats.org/spreadsheetml/2006/main" count="989" uniqueCount="315">
  <si>
    <t>ID IF</t>
  </si>
  <si>
    <t>Pôvodné ID</t>
  </si>
  <si>
    <t>Oblasť</t>
  </si>
  <si>
    <t>ID Partner systému</t>
  </si>
  <si>
    <t>Zdrojový systém</t>
  </si>
  <si>
    <t>Cieľový systém</t>
  </si>
  <si>
    <t>Poskytovateľ rozhrania</t>
  </si>
  <si>
    <t>Skratka IF</t>
  </si>
  <si>
    <t>Názov</t>
  </si>
  <si>
    <t>Popis IF</t>
  </si>
  <si>
    <t>Dátový objekt</t>
  </si>
  <si>
    <t>Batch vs. Online</t>
  </si>
  <si>
    <t>Forma integrácie</t>
  </si>
  <si>
    <t>Cez integračnú platformu</t>
  </si>
  <si>
    <t>Nová vs. Existujúca</t>
  </si>
  <si>
    <t>Interná vs. Externá integrácia</t>
  </si>
  <si>
    <t>01</t>
  </si>
  <si>
    <t>-</t>
  </si>
  <si>
    <t>Internet banking</t>
  </si>
  <si>
    <t>HomeBanking</t>
  </si>
  <si>
    <t>CORBS</t>
  </si>
  <si>
    <t>CORBS_HB_ACCT</t>
  </si>
  <si>
    <t>Účty, zostatky, transakčná históra</t>
  </si>
  <si>
    <t>Online</t>
  </si>
  <si>
    <t>REST</t>
  </si>
  <si>
    <t>Áno</t>
  </si>
  <si>
    <t>Nová</t>
  </si>
  <si>
    <t>02</t>
  </si>
  <si>
    <t>CORBS_HB_STMT</t>
  </si>
  <si>
    <t>Výpis z účtu</t>
  </si>
  <si>
    <t>03</t>
  </si>
  <si>
    <t>HB_CORBS_PO</t>
  </si>
  <si>
    <t>Platobný príkaz</t>
  </si>
  <si>
    <t>04</t>
  </si>
  <si>
    <t>IF38</t>
  </si>
  <si>
    <t>Platby</t>
  </si>
  <si>
    <t>SWIFT (SAA)</t>
  </si>
  <si>
    <t>Vytvorenie súborov vo formáte "MX" (pôvodne MT) - Prenos platobných príkazov na SWIFT server (SAA)
Integračné rozhranie vystaviť cez messaging a integračnú platformu.</t>
  </si>
  <si>
    <t>MQ</t>
  </si>
  <si>
    <t>Existujúca</t>
  </si>
  <si>
    <t>EXT</t>
  </si>
  <si>
    <t>05</t>
  </si>
  <si>
    <t>IF39</t>
  </si>
  <si>
    <t>Načítanie súboru vo formáte MX (pôvodne MT) správy zo SWIFT - prenos platobných príkazov z SWIFT servera (SAA).
Integračné rozhranie vystaviť cez messaging a integračnú platformu.</t>
  </si>
  <si>
    <t>06</t>
  </si>
  <si>
    <t>EZO</t>
  </si>
  <si>
    <t>07</t>
  </si>
  <si>
    <t>08</t>
  </si>
  <si>
    <t>09</t>
  </si>
  <si>
    <t>10</t>
  </si>
  <si>
    <t>Úvery</t>
  </si>
  <si>
    <t>PaM</t>
  </si>
  <si>
    <t>IFXY - Otvorenie úvorového účtu pre právnickú/fyzickú osobu cez integračné rozhranie pre systém zodpovedný za úverový proces</t>
  </si>
  <si>
    <t>Základné dáta: Účtovníctvo/Bankové aplikácie/Bankový kontokorent/Účet/Založenie, Definovanie platnosti, prolongácií, limitov pre účet. Zadávanie referenčných účtov, Zmeny referenčných údajov o účte</t>
  </si>
  <si>
    <t>11</t>
  </si>
  <si>
    <t>DMS</t>
  </si>
  <si>
    <t>eOffice</t>
  </si>
  <si>
    <t>Volanie integračného rozhrania eOffice tak, aby po otvorení detailu klienta bolo možné zobrazenie príslušných dokumentov zložky klienta v elektronickej podobe prostredníctvo id_document záznamu.</t>
  </si>
  <si>
    <t>12</t>
  </si>
  <si>
    <t>Dokumentácia týkajúca sa klientov z CORBS, napr. podpisové vzory, platobné príkazy, klientská dokumentácia potrebná na overenie identity a pod. Každé volanie na DMS musí isť pod identitou používateľa CORBS, nie len systémovým účtom</t>
  </si>
  <si>
    <t>13</t>
  </si>
  <si>
    <t>14</t>
  </si>
  <si>
    <t xml:space="preserve">CORBS odošle údaje v definovanej štruktúre na predvyplnenie šablóny dokumentu v DMS. Finalizácia (a kontrola) dokumentu bude vykonaná používateľom v eOffice prostredí. </t>
  </si>
  <si>
    <t>15</t>
  </si>
  <si>
    <t>ERP</t>
  </si>
  <si>
    <t>S/4 HANA</t>
  </si>
  <si>
    <t xml:space="preserve">  </t>
  </si>
  <si>
    <t>16</t>
  </si>
  <si>
    <t>IAM</t>
  </si>
  <si>
    <t>HB_IAM</t>
  </si>
  <si>
    <t>Identita</t>
  </si>
  <si>
    <t>17</t>
  </si>
  <si>
    <t>IF01</t>
  </si>
  <si>
    <t>Karty</t>
  </si>
  <si>
    <t>VÚB</t>
  </si>
  <si>
    <t>VÚB ATM</t>
  </si>
  <si>
    <t>ATM_CORBS_TRAN_BATCH</t>
  </si>
  <si>
    <t>Načítanie ATM operácií z VÚB zo súboru(SIssIn_NBS) vo formáte do FINU/HRO</t>
  </si>
  <si>
    <t>Transakcie platobnými kartami</t>
  </si>
  <si>
    <t>Batch</t>
  </si>
  <si>
    <t>File transfer</t>
  </si>
  <si>
    <t>Nie</t>
  </si>
  <si>
    <t>18</t>
  </si>
  <si>
    <t>IF04</t>
  </si>
  <si>
    <t>SIPS</t>
  </si>
  <si>
    <t>CORBS_SIPS_PO</t>
  </si>
  <si>
    <t>Platobná operácia (SIPS platobný príkaz)</t>
  </si>
  <si>
    <t>19</t>
  </si>
  <si>
    <t>IF05</t>
  </si>
  <si>
    <t>SIPS_CORBS_CLR</t>
  </si>
  <si>
    <t xml:space="preserve"> Načítanie súboru - platobných operácií zo SIPS - (clearingová veta) s normálnymi a prioritnými platbami z medzibankového platobného styku SR
Payment Engine -&gt; SIPS -&gt; STEP 2 -&gt; SEPA cezhranicne
Payment Engine -&gt; SIPS -&gt; SEPA tuzemske a Opačné dátové toky</t>
  </si>
  <si>
    <t>Clearingová veta</t>
  </si>
  <si>
    <t>20</t>
  </si>
  <si>
    <t>IF06</t>
  </si>
  <si>
    <t xml:space="preserve"> Načítanie informácií - neúčtovaných správ zo komunikácie so SIPS - (počet účtovaní, počet storien, HD29, apod.) z medzibankového platobného styku SR</t>
  </si>
  <si>
    <t>21</t>
  </si>
  <si>
    <t>IF41</t>
  </si>
  <si>
    <t>TARGET2</t>
  </si>
  <si>
    <t>22</t>
  </si>
  <si>
    <t>IF42</t>
  </si>
  <si>
    <t>23</t>
  </si>
  <si>
    <t>24</t>
  </si>
  <si>
    <t>IF24</t>
  </si>
  <si>
    <t>Treasury</t>
  </si>
  <si>
    <t>IBFO</t>
  </si>
  <si>
    <t>IBFO_DOK_ELR01_Import_platieb_ZPS</t>
  </si>
  <si>
    <t>Načítanie kurzového lístka XDR a RVG, načítanie úrokovej sadzby €STR (EONIA)a TONAR - 1x denne v rôznych časoch a on-demand - IBFO_DOK_ELR32_Export_sadzby_EONIA_do_FINU</t>
  </si>
  <si>
    <t>IBFO_DOK_ELR03_Import_zost_loro_z_FINU
Dennou zavierkou systemu
Zrkadla NOSTRO uctov
EURO clearing</t>
  </si>
  <si>
    <t>25</t>
  </si>
  <si>
    <t>IBFO_DOK_ELR32_Export_sadzby_EONIA_do_FINU</t>
  </si>
  <si>
    <t>26</t>
  </si>
  <si>
    <t>27</t>
  </si>
  <si>
    <t>IF57</t>
  </si>
  <si>
    <t>AML</t>
  </si>
  <si>
    <t>AML zdroj</t>
  </si>
  <si>
    <t>Black List EU</t>
  </si>
  <si>
    <t>Kontrola transakcií voči podmienkám kontroly neobvyklých obchodných operácií - Prípad použitia ALEAUD (https://ec.europa.eu/external_relations/cfsp/sanctions/list/version4/global/global.xml)</t>
  </si>
  <si>
    <t>web</t>
  </si>
  <si>
    <t>28</t>
  </si>
  <si>
    <t>IF58</t>
  </si>
  <si>
    <t>Black List UN</t>
  </si>
  <si>
    <t>Kontrola transakcií voči podmienkám kontroly neobvyklých obchodných operácií - Web UN Blacklist do CORBS - Prenos čísleníka T2Dir vo formáte XML do adresára, z ktorého je súbor načítavaný do Compliance module CBS (https://scsanctions.un.org/resources/xml/en/consolidated.xml), OFSI</t>
  </si>
  <si>
    <t>29</t>
  </si>
  <si>
    <t>IF59</t>
  </si>
  <si>
    <t>Black List US Treasury</t>
  </si>
  <si>
    <t>Kontrola transakcií voči podmienkám kontroly neobvyklých obchodných operácií - Načítanie zoznamu podozrivých entít (Black List) z web stránky US Treasury (https://www.treasury.gov/ofac/downloads/sdn.xml), OFAC</t>
  </si>
  <si>
    <t>30</t>
  </si>
  <si>
    <t>IF62</t>
  </si>
  <si>
    <t>Register subjektov FO</t>
  </si>
  <si>
    <t>Register subjektov NBS</t>
  </si>
  <si>
    <t>Kontrola transakcií voči podmienkám kontroly neobvyklých obchodných operácií</t>
  </si>
  <si>
    <t>31</t>
  </si>
  <si>
    <t>IF63</t>
  </si>
  <si>
    <t>Register subjektov PO</t>
  </si>
  <si>
    <t>32</t>
  </si>
  <si>
    <t>EU Consilium</t>
  </si>
  <si>
    <t>33</t>
  </si>
  <si>
    <t>PEP/SO (komerčné)</t>
  </si>
  <si>
    <t>34</t>
  </si>
  <si>
    <t>RKUV</t>
  </si>
  <si>
    <t>Overenie osôb v registri konečných užívateľov výhod</t>
  </si>
  <si>
    <t>35</t>
  </si>
  <si>
    <t>IF72</t>
  </si>
  <si>
    <t>Kurzy a sadzby</t>
  </si>
  <si>
    <t>SARON</t>
  </si>
  <si>
    <t>SARON web</t>
  </si>
  <si>
    <t>Managed File Transfer - pripojenie na Web, stiahnutie ulozenie do foldra</t>
  </si>
  <si>
    <t>36</t>
  </si>
  <si>
    <t>WEB</t>
  </si>
  <si>
    <t>37</t>
  </si>
  <si>
    <t>IF83</t>
  </si>
  <si>
    <t>38</t>
  </si>
  <si>
    <t>39</t>
  </si>
  <si>
    <t>DWH</t>
  </si>
  <si>
    <t>Zákaznik, Účty, Transakcie, Compliance
CORBS poskytne údaje pre štatistické a finančné reporty do DWH za klientov, účty a transakcie. Aktuálne Účty HK, na ktorých sa účtuje z BCA majú atribúty potrebné v štatistických reportoch, ktoré v SAP4HANA nebudú a budú sa musieť preberať z CORBS do DWH</t>
  </si>
  <si>
    <t>40</t>
  </si>
  <si>
    <t>41</t>
  </si>
  <si>
    <t>IF34</t>
  </si>
  <si>
    <t>RBUZ</t>
  </si>
  <si>
    <t>CORBS systém vygeneruje na pravidelnej báze štruktúrovaný súbor s detailom platobných transakcií podľa definovanej podmienky (úhrady za výpisy z RBÚZ podľa ŠS), tak aby bolo možné jeho automatické načítanie systémom RBÚZ.  Súbor bude uložený na definované úložisko, prístupné pre RBÚZ</t>
  </si>
  <si>
    <t>Finančné transakcie - prijaté platby</t>
  </si>
  <si>
    <t>LDAP/Kerberos</t>
  </si>
  <si>
    <t>IF60</t>
  </si>
  <si>
    <t>TREX</t>
  </si>
  <si>
    <t>Indexovanie zoznamu podozrivých entít</t>
  </si>
  <si>
    <t>IF61</t>
  </si>
  <si>
    <t>Kontrola vybraných dát transakcií voči zoznamom podozrivých entít</t>
  </si>
  <si>
    <t>IF64</t>
  </si>
  <si>
    <t>MVSR stratené a odcudzené doklady</t>
  </si>
  <si>
    <t xml:space="preserve">Kontrola transakcií voči podmienkám kontroly neobvyklých obchodných operácií
Kontrola identifikačných dokladov s možnosťou zmeny parametru linku  - slovenské Občianske preukazy a Pasy na:
- https://www.minv.sk/?stratene-a-odcudzene-doklady 
- Register FO vedený MV SR – kontroly, či predložený ID bol vydaný danej FO </t>
  </si>
  <si>
    <t>PEP/SO (MVSR)</t>
  </si>
  <si>
    <t>Kontrola klienta voči Sankciovaným osobám
Kontrola voči všetkým povinným zoznamom zo stránky https://www.minv.sk/?legislativa-16
časť Zoznamy osôb voči ktorým sú vyhlásené medzinárodné sankcie:
- Zoznamy vyplývajúce z rezolúcií Bezpečnostnej rady OSN
-  Sankcionované osoby podľa nariadení Európskej komisie , 
- Nariadenie č. 397/2005 Z.z.,  ktorým sa vyhlasujú medzinárodné sankcie zabezpečujúce medzinárodný mier a bezpečnosť 
- všetky aktuálne verzie zoznamov sankcií SR, 
- Sankčné zoznamy OFAC
Možnosť doplniť ďalší vyššie nešpecifikovaný zoznam, napr.
https://sanctionssearchapp.ofsi.hmtreasury.gov.uk/ 
 Zoznamy teroristických entít podľa nariadenia Vlády ČR  
 Národné sankčné zoznamy členských štátov EÚ  
 Konsolidované zoznamy Kanady a Švajčiarska</t>
  </si>
  <si>
    <t>Účty</t>
  </si>
  <si>
    <t>CRÚ</t>
  </si>
  <si>
    <t xml:space="preserve">Integrácia na CRÚ https://www.mfsr.sk/sk/projekty-mfsr/projekty-mfsr/projekty-poo/centralny-register-uctov/ </t>
  </si>
  <si>
    <t>Vedľajšia účtovná kniha
účtovné doklady</t>
  </si>
  <si>
    <t>Digital Identity</t>
  </si>
  <si>
    <t>Token, podpis</t>
  </si>
  <si>
    <t>Customer</t>
  </si>
  <si>
    <t>Compliance</t>
  </si>
  <si>
    <t>IF_52_INT obojsmerná komunikácia medzi Customer a Compliance modulom: KYC dotazník a s ním súvisiace overenie identity klienta, a a ďalšie rozhrania CORBS</t>
  </si>
  <si>
    <t>KYC dotazník, identita klienta</t>
  </si>
  <si>
    <t>Account</t>
  </si>
  <si>
    <t>IF_53_INT obojsmerná komunikácia medzi Customer a Account: Väzba medzi klientom a účtom, produktom, a ďalšími rozhraniami CORBS</t>
  </si>
  <si>
    <t>Produkt, údaje klienta</t>
  </si>
  <si>
    <t>Payment Engine</t>
  </si>
  <si>
    <t>IF_54_INT obojsmerná komunikácia medzi Account a Payment Engine: Táto integrácia zabezpečuje overenie zostatku a booking transakcie a ďalšie rozhrania CORBS</t>
  </si>
  <si>
    <t>disponibilný zostatok klienta, booking transakcie</t>
  </si>
  <si>
    <t>Core Subledger</t>
  </si>
  <si>
    <t>IF_55_INT zo systému Account do Core Subledger: Transakcie do vedľajších kníh, finančńe produkty a ďalšie rozhrania CORBS</t>
  </si>
  <si>
    <t>finančné produkty, transakcie</t>
  </si>
  <si>
    <t>IF_56_INT obojsmerná komunikácia medzi Payment Engine a Compliance: Táto integrácia zabezpečuje screening transakcie a ďalšie rozhrania CORBS</t>
  </si>
  <si>
    <t>screening transakcií</t>
  </si>
  <si>
    <t>Aktuálne identifikované:
Císelník stredísk - mapovanie peňažných prostriedkov na expozitúry
Císelník zákaziek - Rozlíšenie emisii bankoviek  na úrovni čísla zákazky</t>
  </si>
  <si>
    <t>Číselníky</t>
  </si>
  <si>
    <t>FINSTAT</t>
  </si>
  <si>
    <t>IF_58 zo systému FINSTAT do CORBS pre oblasť IF Kontrola osôb voči databáze Finstant (PEP SK databáz).</t>
  </si>
  <si>
    <t>OAML Glesková - NBS je povinná počas trvania obchodného vzťahu priebežne monitorovať, či sa klient nestal PEP voči domácej databáze PEP (FINSTAT) alebo zahraničnej komerčnej databáze PEP</t>
  </si>
  <si>
    <t>Údaje PEP registra</t>
  </si>
  <si>
    <t>RPVS</t>
  </si>
  <si>
    <t>IF_59 z Register partnerov verejného sektora do CORBS  -  identifikácia klienta</t>
  </si>
  <si>
    <t>Identifikácia konečných užívateľov výhod a ich overenie v rámci procesov AML</t>
  </si>
  <si>
    <t>Údaje konečných užívateľov výhod</t>
  </si>
  <si>
    <t>IF_60 z PaM do CORBS - trvalé príkazy.</t>
  </si>
  <si>
    <t>Požiadavka na zadanie trvalého príkazu aj cez webové služby zo systému zodpovedného za úverový proces.</t>
  </si>
  <si>
    <t>Platobný príkaz (trvalý)</t>
  </si>
  <si>
    <t>IF Zdrojový systém</t>
  </si>
  <si>
    <t>IF Cieľový systém</t>
  </si>
  <si>
    <t>Názov IF</t>
  </si>
  <si>
    <t>Oblasť IF</t>
  </si>
  <si>
    <t>ATM</t>
  </si>
  <si>
    <t>FINU/HRO</t>
  </si>
  <si>
    <t>ATM_FINU_SssIn_NBS</t>
  </si>
  <si>
    <t>Do FINU/HRO: ATM operácie z VÚB</t>
  </si>
  <si>
    <t>Z FINU/HRO: Platobné operácie pre medzibankový platobný styk SR</t>
  </si>
  <si>
    <t>Vytvorenie súboru(clearingová veta) pre medzibankový platobný styk SR,Odoslanie platobných operácií do SIPS</t>
  </si>
  <si>
    <t>Do FINU/HRO: Platobné operácie z medzibankového platobného styku SR</t>
  </si>
  <si>
    <t>Načítanie súboru - platobných operácií zo SIPS - (clearingová veta) s normálnymi a prioritnými platbami z medzibankového platobného styku SR</t>
  </si>
  <si>
    <t>Do FINU/HRO: Neúčtované správy z komunikácie z medzibankového platobného styku SR</t>
  </si>
  <si>
    <t>Načítanie informácií - neúčtovaných správ zo komunikácie so SIPS - (počet účtovaní, počet storien, HD29, apod.) z medzibankového platobného styku SR</t>
  </si>
  <si>
    <t>Z FINU/HRO: Prenos dát platobných položiek do IBFO</t>
  </si>
  <si>
    <t>Zápis údajov do databázy APS Dispečer pre APS IBFO</t>
  </si>
  <si>
    <t>IF25</t>
  </si>
  <si>
    <t>Do FINU/HRO: Prenos kurzov mien XDR a RVG z IBFO</t>
  </si>
  <si>
    <t>Natačínie údajov APS IBFO z databázy APS Dispečer  - Načítanie kurzového lístka XDR a RVG, načítanie úrokovej sadzby EONIA a TONAR</t>
  </si>
  <si>
    <t>IF28</t>
  </si>
  <si>
    <t>Z FINU/HRO: Prenos stavov BCA účtov do IBFO</t>
  </si>
  <si>
    <t>Z FINU/HRO: Prenos dát platobných položiek do RBUZ</t>
  </si>
  <si>
    <t>Zápis údajov do databázy APS Dispečer pre APS RBUZ - prenos platobných položiek</t>
  </si>
  <si>
    <t>IF36</t>
  </si>
  <si>
    <t>PRENOS ŠP</t>
  </si>
  <si>
    <t>Z FINU/HRO: Platobné operácie "avíza" do Štátnej pokladnice</t>
  </si>
  <si>
    <t>Vytvorenie súboru s dátami "avíz" pohybov pre Štátnu pokladnicu - Prenos obratov na BCA účtoch ŠP</t>
  </si>
  <si>
    <t>IF37</t>
  </si>
  <si>
    <t>Do FINU/HRO: Platobné príkazy zo Štátnej pokladnice</t>
  </si>
  <si>
    <t>Načítanie súboru s platobnými operáciami zo Štátnej pokladnice - Platobné príkazy - médium "0302" (APS PRENOS)</t>
  </si>
  <si>
    <t>SWIFT</t>
  </si>
  <si>
    <t>Z FINU/HRO: Platobné príkazy do SWIFT</t>
  </si>
  <si>
    <t>Vytvorenie súborov vo formáte "MT" a odoslanie MT správ do SWIFT - Prenos platobných príkazov na SWIFT server (SAA)</t>
  </si>
  <si>
    <t>Do FINU/HRO: Platobné príkazy zo SWIFT</t>
  </si>
  <si>
    <t>Načítanie súboru s MT správy zo SWIFT - prenos platobných príkazov z SWIFT servera (SAA)</t>
  </si>
  <si>
    <t>Target2</t>
  </si>
  <si>
    <t>Z FINU/HRO: Platobné príkazy do TARGET2</t>
  </si>
  <si>
    <t>Vytvorenie súborov vo formáte "MT" a odoslanie MT správ do TARGET - Prenos platobných príkazov do Target-u cez SWIFT server (SAA)</t>
  </si>
  <si>
    <t>Do FINU/HRO: Platobné príkazy z TARGET2</t>
  </si>
  <si>
    <t>Načítanie súboru s MT správy zo TARGET,Prenos platobných príkazov z Target-u cez SWIFT servera (SAA)</t>
  </si>
  <si>
    <t>IF46</t>
  </si>
  <si>
    <t>THaHPO/EZO</t>
  </si>
  <si>
    <t>Z FINU/HRO: Prenos dát platobných položiek do THaHPO/EZO</t>
  </si>
  <si>
    <t>Zápis údajov do databázy APS Dispečer pre APS THaHPO - Prenos platobných položiek</t>
  </si>
  <si>
    <t>IF47</t>
  </si>
  <si>
    <t>Z FINU/HRO: Prenos dát interných účtových FI dokladov do THaHPO/EZO</t>
  </si>
  <si>
    <t>Zápis údajov do databázy APS Dispečer pre APS THaHPO - Prenos FI dokladov</t>
  </si>
  <si>
    <t>IF48</t>
  </si>
  <si>
    <t>Z FINU/HRO: Prenos statov účtov HK do THaHPO/EZO</t>
  </si>
  <si>
    <t>Zápis údajov do databázy APS Dispečer pre APS THaHPO - Prenos stavov HK účtov</t>
  </si>
  <si>
    <t>IF49</t>
  </si>
  <si>
    <t>Do FINU/HRO: Prenos dát platobných položiek z THaHPO/EZO</t>
  </si>
  <si>
    <t>Načítanie údajov APS THaHPO z databázy APS Dispečer - Platobné položky BCA - médium 0404 (APS THaHPO)</t>
  </si>
  <si>
    <t>IF50</t>
  </si>
  <si>
    <t>Do FINU/HRO: Prenos interných účtovných FI dokladov z THaHPO/EZO</t>
  </si>
  <si>
    <t>Načítanie údajov APS THaHPO z databázy APS Dispečer - Účtovanie FI dokladu - druh dokladu ??</t>
  </si>
  <si>
    <t>FINU/HRO (BCA)</t>
  </si>
  <si>
    <t>Načítanie zoznamu podozrivých entít (Black List) z web stránky EU (https://ec.europa.eu/external_relations/cfsp/sanctions/list/version4/global/global.xml),Prípad použitia ALEAUD:
 1. Do SAP PI a následne do SAP ERP príde správa ZXIFINIUD.ZXI_FIN_IUD z APS
 2. Po spracovaní sa z SAP ERP do SAP PI zašle správa ZXISTATUS.SYSTAT01 (súčasť zákazníckej implementácie spracovania IDocku ZXIFINIUD.ZXI_FIN_IUD )
 3. Následne zo SAP PI do SAP ERP príde správa ALEAUD.ALEAUD01</t>
  </si>
  <si>
    <t>Web UN Blacklist</t>
  </si>
  <si>
    <t>Načítanie zoznamu podozrivých entít (Black List) z web stránky UN (https://scsanctions.un.org/resources/xml/en/consolidated.xml),Prenos čísleníka T2Dir vo formáte XML do adresára, z ktorého je súbor načítavaný do SAP ERP</t>
  </si>
  <si>
    <t>Web US Treasury</t>
  </si>
  <si>
    <t>Načítanie zoznamu podozrivých entít (Black List) z web stránky US Treasury (https://www.treasury.gov/ofac/downloads/sdn.xml)</t>
  </si>
  <si>
    <t>Načítanie dát subjektov fyzických osôb - podnikateľov z NBS registra subjektov</t>
  </si>
  <si>
    <t>Načítanie dát subjektov právnických osôb z NBS registra subjektov</t>
  </si>
  <si>
    <t>Web Databaza stratenych dokladov</t>
  </si>
  <si>
    <t>Kontrola dokladov (občiasnky preukaz, cestovný pas) voči databáze stratených a odcudzených dokladov MV SR</t>
  </si>
  <si>
    <t>IF65</t>
  </si>
  <si>
    <t>SEPA Engine</t>
  </si>
  <si>
    <t>Komunikácia BCA a SEPA Engine</t>
  </si>
  <si>
    <t>Zistenie BIC kódu z IBAN</t>
  </si>
  <si>
    <t>IF66</t>
  </si>
  <si>
    <t>Odoslanie platobým príkazov do SEPA Engine</t>
  </si>
  <si>
    <t>IF67</t>
  </si>
  <si>
    <t>Príjem platobných operácií zo SEPA Engine do BCA</t>
  </si>
  <si>
    <t>IF68</t>
  </si>
  <si>
    <t>SIPS2</t>
  </si>
  <si>
    <t>Príjem dát výpisov zo SIPS2 zo SEPA Engine do FI</t>
  </si>
  <si>
    <t>IF69</t>
  </si>
  <si>
    <t>Prehľad spracovania platobných príkazov v SEPA</t>
  </si>
  <si>
    <t>IF70</t>
  </si>
  <si>
    <t>Kontrola distribuce dát platobných príkazov do SEPA</t>
  </si>
  <si>
    <t>IF71</t>
  </si>
  <si>
    <t>Kontrola smerovania SEPA transakcie</t>
  </si>
  <si>
    <t xml:space="preserve">Načítanie úrokových sadzieb </t>
  </si>
  <si>
    <t>Načítanie úrokovej sadzby SARON z web stránky "Švajčiarskej národnej banky"</t>
  </si>
  <si>
    <t>IF74</t>
  </si>
  <si>
    <t>Komunikácia SEPA Engine a SIPS2</t>
  </si>
  <si>
    <t xml:space="preserve">Odosielanie a prijímanie SEPA SCT a SDD transakcií </t>
  </si>
  <si>
    <t>IF77</t>
  </si>
  <si>
    <t>Monitoring aktivít používateľov</t>
  </si>
  <si>
    <t>IF79</t>
  </si>
  <si>
    <t>Spracovanie číselníkov</t>
  </si>
  <si>
    <t>Uvery</t>
  </si>
  <si>
    <t>Informácia o poskytnuých úveroch</t>
  </si>
  <si>
    <t>Prenos informácií - statických a transakčných dát o poskytnutých úveroch pre potreby ORLZ</t>
  </si>
  <si>
    <t>SOAP</t>
  </si>
  <si>
    <t>INT NBS</t>
  </si>
  <si>
    <t>INT CORBS</t>
  </si>
  <si>
    <t>N/A</t>
  </si>
  <si>
    <t>Entita (majiteľ / disponent účtu) - FO, PO, SZČO
Zoznam bankových úČtov, bezpečnostných schránok, majetkových účtov k danej entite</t>
  </si>
  <si>
    <t>61</t>
  </si>
  <si>
    <t>62</t>
  </si>
  <si>
    <t>IF_50_INT zo systému HomeBanking do Digital Identity: Integrácia zabezpečuje prihlásenie, verifikáciu klienta (token) a taktiež autorizácia klienta spolu s ďalšími rozhraniami CORBS</t>
  </si>
  <si>
    <t>Integrácia HomeBanking a Digitálna identity (prihlasovanie, autorizácia, správa použivateľov HomeBanking)
Požiadavka na multifaktorové (MFA) prihlasovanie a autorizáciu definovaných operácii v rámci HomeBankingu v zmysle štandardov Open ID connect a v súlade s PSD2 direktívou.</t>
  </si>
  <si>
    <t>Digital Identity / IAM</t>
  </si>
  <si>
    <t>Zabezpečenie účtovania na účty HK vrátane technických účtov a zároveň rekonciliácie údajov so zdrojovým systémom. Systém umožní zaslanie potvrdenia o spracovaní zaslaných dát v rámci rekonciliácie a  tiež potvrdenia o zaúčtovaní zaslaných údajov do HK S/4HANA vrátane ID vygenerovaného účtovného dokladu S/4HANA  (APS Dispečer resp. alternatívne NBS integracná platforma). Rozhranie takisto umožní  správu globálnych parametrov účtovných dokladov.
Prenos výpisov z bankových účtov vedených v CORBS do vedľajšej knihy dodávateľov/odberateľov v S/4HANA.</t>
  </si>
  <si>
    <t>Pre klientov, ktorí budú vedení len v S4HANA ERP bude realizovaná kontrola transakcie v CBS (voči sankčným zoznamom a pod.). Vzhľadom na to bude potrebné pri transakcií uvádzať číslo účtu, názov účtu, meno a adresa v rámci platobného príkazu z S/4 HANA. Príjem platobných príkazov z platieb FI VK z S/4HANA do CORBS.</t>
  </si>
  <si>
    <t>áno</t>
  </si>
  <si>
    <t>Hotovostné operácie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</si>
</sst>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38"/>
    </font>
    <font>
      <b/>
      <sz val="9"/>
      <color indexed="9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177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 (Body)"/>
    </font>
    <font>
      <sz val="10"/>
      <color rgb="FF000000"/>
      <name val="Calibri (Body)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177"/>
    </font>
    <font>
      <sz val="10"/>
      <color theme="1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10"/>
      <color theme="1"/>
      <name val="Calibri (Body)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2" borderId="1" applyNumberFormat="0" applyAlignment="0" applyProtection="0"/>
    <xf numFmtId="0" fontId="4" fillId="0" borderId="0"/>
    <xf numFmtId="0" fontId="6" fillId="0" borderId="0"/>
  </cellStyleXfs>
  <cellXfs count="39">
    <xf numFmtId="0" fontId="0" fillId="0" borderId="0" xfId="0"/>
    <xf numFmtId="49" fontId="2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5" borderId="2" xfId="4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vertical="top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9" fillId="5" borderId="2" xfId="4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top" wrapText="1"/>
    </xf>
    <xf numFmtId="0" fontId="16" fillId="4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top" wrapText="1"/>
    </xf>
    <xf numFmtId="49" fontId="0" fillId="0" borderId="0" xfId="0" applyNumberFormat="1"/>
    <xf numFmtId="0" fontId="9" fillId="5" borderId="2" xfId="4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0" fillId="0" borderId="2" xfId="0" applyBorder="1"/>
    <xf numFmtId="0" fontId="19" fillId="5" borderId="2" xfId="4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9" fillId="0" borderId="2" xfId="4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7" fillId="5" borderId="0" xfId="4" applyFont="1" applyFill="1" applyAlignment="1">
      <alignment horizontal="left" vertical="top" wrapText="1"/>
    </xf>
    <xf numFmtId="0" fontId="20" fillId="0" borderId="2" xfId="0" applyFont="1" applyBorder="1" applyAlignment="1">
      <alignment horizontal="left" vertical="center" wrapText="1"/>
    </xf>
  </cellXfs>
  <cellStyles count="5">
    <cellStyle name="Input 2" xfId="2" xr:uid="{E70C50CF-0048-433E-B204-9D029C6D0AA4}"/>
    <cellStyle name="Normal" xfId="0" builtinId="0"/>
    <cellStyle name="Normal 2" xfId="4" xr:uid="{FDC2E432-0B29-9643-A18A-63AA591A1944}"/>
    <cellStyle name="Normal 4" xfId="3" xr:uid="{C60F3287-964E-4D3E-B265-3FF159D12625}"/>
    <cellStyle name="Normálna 2 2" xfId="1" xr:uid="{A82C4AE4-B0CA-431B-8951-7E65832E9547}"/>
  </cellStyles>
  <dxfs count="0"/>
  <tableStyles count="1" defaultTableStyle="TableStyleMedium2" defaultPivotStyle="PivotStyleLight16">
    <tableStyle name="Invisible" pivot="0" table="0" count="0" xr9:uid="{F4FA2D0F-5B04-46CB-AD65-B3430175299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rmán Roland" id="{E0D952C9-C389-4AC6-922A-E8D57BBD540C}" userId="S::rgerman@ad.nbs.sk::87af9ad5-544b-41cd-ad9b-c0bb2c5149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0" dT="2024-03-07T13:13:00.65" personId="{E0D952C9-C389-4AC6-922A-E8D57BBD540C}" id="{C00EDE84-E3F7-4E02-BB2F-D382D51F3A87}" done="1">
    <text>1) Všetky integrácie cez IP
2) Interné systémy prerobiť - zmenové požiadavky na API volanie 
3) Doplnenie čo pôjde cez integračnú platformu , nedopracovaný dokument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46F3-3FC7-4367-82AE-2FA75DCAEC54}">
  <sheetPr>
    <tabColor theme="9" tint="0.39997558519241921"/>
    <pageSetUpPr fitToPage="1"/>
  </sheetPr>
  <dimension ref="A1:AF58"/>
  <sheetViews>
    <sheetView tabSelected="1" zoomScale="80" zoomScaleNormal="8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49" sqref="F49"/>
    </sheetView>
  </sheetViews>
  <sheetFormatPr defaultColWidth="8.7109375" defaultRowHeight="15"/>
  <cols>
    <col min="1" max="1" width="3.5703125" customWidth="1"/>
    <col min="2" max="2" width="11.42578125" customWidth="1"/>
    <col min="3" max="3" width="9.7109375" customWidth="1"/>
    <col min="4" max="4" width="15.28515625" customWidth="1"/>
    <col min="5" max="5" width="11.7109375" customWidth="1"/>
    <col min="6" max="6" width="15.140625" customWidth="1"/>
    <col min="7" max="7" width="14.42578125" customWidth="1"/>
    <col min="8" max="8" width="16.7109375" customWidth="1"/>
    <col min="9" max="9" width="26.42578125" customWidth="1"/>
    <col min="10" max="10" width="45.140625" customWidth="1"/>
    <col min="11" max="11" width="47.7109375" customWidth="1"/>
    <col min="12" max="12" width="25.7109375" customWidth="1"/>
    <col min="13" max="14" width="19.7109375" customWidth="1"/>
    <col min="15" max="16" width="19.28515625" customWidth="1"/>
    <col min="17" max="17" width="20.7109375" customWidth="1"/>
  </cols>
  <sheetData>
    <row r="1" spans="1:17" ht="25.5"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ht="25.5">
      <c r="A2" s="26" t="s">
        <v>16</v>
      </c>
      <c r="B2" s="9" t="str">
        <f t="shared" ref="B2:B44" si="0">CONCATENATE("IF_",A2,"_",Q2)</f>
        <v>IF_01_INT CORBS</v>
      </c>
      <c r="C2" s="27" t="s">
        <v>17</v>
      </c>
      <c r="D2" s="22" t="s">
        <v>18</v>
      </c>
      <c r="E2" s="22" t="s">
        <v>19</v>
      </c>
      <c r="F2" s="22" t="s">
        <v>20</v>
      </c>
      <c r="G2" s="22" t="s">
        <v>19</v>
      </c>
      <c r="H2" s="22" t="s">
        <v>20</v>
      </c>
      <c r="I2" s="22" t="s">
        <v>21</v>
      </c>
      <c r="J2" s="31" t="str">
        <f>CONCATENATE(B2, " z CORBS do HomeBanking - zobrazenie účtov, zostatkov, transakčná história")</f>
        <v>IF_01_INT CORBS z CORBS do HomeBanking - zobrazenie účtov, zostatkov, transakčná história</v>
      </c>
      <c r="K2" s="23"/>
      <c r="L2" s="24" t="s">
        <v>22</v>
      </c>
      <c r="M2" s="24" t="s">
        <v>23</v>
      </c>
      <c r="N2" s="24" t="s">
        <v>24</v>
      </c>
      <c r="O2" s="24" t="s">
        <v>25</v>
      </c>
      <c r="P2" s="24" t="s">
        <v>26</v>
      </c>
      <c r="Q2" s="35" t="s">
        <v>303</v>
      </c>
    </row>
    <row r="3" spans="1:17" ht="38.25">
      <c r="A3" s="26" t="s">
        <v>27</v>
      </c>
      <c r="B3" s="9" t="str">
        <f t="shared" si="0"/>
        <v>IF_02_INT CORBS</v>
      </c>
      <c r="C3" s="27" t="s">
        <v>17</v>
      </c>
      <c r="D3" s="22" t="s">
        <v>18</v>
      </c>
      <c r="E3" s="22" t="s">
        <v>19</v>
      </c>
      <c r="F3" s="22" t="s">
        <v>20</v>
      </c>
      <c r="G3" s="22" t="s">
        <v>19</v>
      </c>
      <c r="H3" s="22" t="s">
        <v>20</v>
      </c>
      <c r="I3" s="22" t="s">
        <v>28</v>
      </c>
      <c r="J3" s="31" t="str">
        <f>CONCATENATE(B3, " z CORBS do HomeBanking za účelom získania formátovaných mesačných výpisov do prehľadu výpisov.")</f>
        <v>IF_02_INT CORBS z CORBS do HomeBanking za účelom získania formátovaných mesačných výpisov do prehľadu výpisov.</v>
      </c>
      <c r="K3" s="23"/>
      <c r="L3" s="24" t="s">
        <v>29</v>
      </c>
      <c r="M3" s="24" t="s">
        <v>23</v>
      </c>
      <c r="N3" s="24" t="s">
        <v>24</v>
      </c>
      <c r="O3" s="24" t="s">
        <v>25</v>
      </c>
      <c r="P3" s="24" t="s">
        <v>26</v>
      </c>
      <c r="Q3" s="35" t="s">
        <v>303</v>
      </c>
    </row>
    <row r="4" spans="1:17" ht="38.25">
      <c r="A4" s="26" t="s">
        <v>30</v>
      </c>
      <c r="B4" s="9" t="str">
        <f t="shared" si="0"/>
        <v>IF_03_INT CORBS</v>
      </c>
      <c r="C4" s="27" t="s">
        <v>17</v>
      </c>
      <c r="D4" s="22" t="s">
        <v>18</v>
      </c>
      <c r="E4" s="9" t="s">
        <v>19</v>
      </c>
      <c r="F4" s="9" t="s">
        <v>19</v>
      </c>
      <c r="G4" s="9" t="s">
        <v>20</v>
      </c>
      <c r="H4" s="9" t="s">
        <v>20</v>
      </c>
      <c r="I4" s="9" t="s">
        <v>31</v>
      </c>
      <c r="J4" s="10" t="str">
        <f>CONCATENATE(B4, " z HomeBanking do Corbs - iniciovanie platobnej transakcie (domáci SEPA prevod)")</f>
        <v>IF_03_INT CORBS z HomeBanking do Corbs - iniciovanie platobnej transakcie (domáci SEPA prevod)</v>
      </c>
      <c r="K4" s="11"/>
      <c r="L4" s="8" t="s">
        <v>32</v>
      </c>
      <c r="M4" s="8" t="s">
        <v>23</v>
      </c>
      <c r="N4" s="8" t="s">
        <v>24</v>
      </c>
      <c r="O4" s="8" t="s">
        <v>25</v>
      </c>
      <c r="P4" s="8" t="s">
        <v>26</v>
      </c>
      <c r="Q4" s="35" t="s">
        <v>303</v>
      </c>
    </row>
    <row r="5" spans="1:17" ht="51">
      <c r="A5" s="26" t="s">
        <v>33</v>
      </c>
      <c r="B5" s="9" t="str">
        <f t="shared" si="0"/>
        <v>IF_04_EXT</v>
      </c>
      <c r="C5" s="9" t="s">
        <v>34</v>
      </c>
      <c r="D5" s="9" t="s">
        <v>35</v>
      </c>
      <c r="E5" s="6" t="s">
        <v>36</v>
      </c>
      <c r="F5" s="6" t="s">
        <v>20</v>
      </c>
      <c r="G5" s="6" t="s">
        <v>36</v>
      </c>
      <c r="H5" s="6" t="s">
        <v>36</v>
      </c>
      <c r="I5" s="6"/>
      <c r="J5" s="16" t="str">
        <f>CONCATENATE(B5, " zo systému CORBS do SWIFT: Platobné príkazy do SWIFT")</f>
        <v>IF_04_EXT zo systému CORBS do SWIFT: Platobné príkazy do SWIFT</v>
      </c>
      <c r="K5" s="8" t="s">
        <v>37</v>
      </c>
      <c r="L5" s="8"/>
      <c r="M5" s="8" t="s">
        <v>23</v>
      </c>
      <c r="N5" s="8" t="s">
        <v>38</v>
      </c>
      <c r="O5" s="8" t="s">
        <v>25</v>
      </c>
      <c r="P5" s="8" t="s">
        <v>39</v>
      </c>
      <c r="Q5" s="35" t="s">
        <v>40</v>
      </c>
    </row>
    <row r="6" spans="1:17" ht="63.75">
      <c r="A6" s="26" t="s">
        <v>41</v>
      </c>
      <c r="B6" s="9" t="str">
        <f t="shared" si="0"/>
        <v>IF_05_EXT</v>
      </c>
      <c r="C6" s="9" t="s">
        <v>42</v>
      </c>
      <c r="D6" s="9" t="s">
        <v>35</v>
      </c>
      <c r="E6" s="6" t="s">
        <v>36</v>
      </c>
      <c r="F6" s="6" t="s">
        <v>36</v>
      </c>
      <c r="G6" s="6" t="s">
        <v>20</v>
      </c>
      <c r="H6" s="6" t="s">
        <v>20</v>
      </c>
      <c r="I6" s="6"/>
      <c r="J6" s="16" t="str">
        <f>CONCATENATE(B6, " zo systému SWIFT do CORBS: Platobné príkazy zo SWIFT")</f>
        <v>IF_05_EXT zo systému SWIFT do CORBS: Platobné príkazy zo SWIFT</v>
      </c>
      <c r="K6" s="8" t="s">
        <v>43</v>
      </c>
      <c r="L6" s="8"/>
      <c r="M6" s="8" t="s">
        <v>23</v>
      </c>
      <c r="N6" s="8" t="s">
        <v>38</v>
      </c>
      <c r="O6" s="8" t="s">
        <v>25</v>
      </c>
      <c r="P6" s="8" t="s">
        <v>39</v>
      </c>
      <c r="Q6" s="35" t="s">
        <v>40</v>
      </c>
    </row>
    <row r="7" spans="1:17" ht="51">
      <c r="A7" s="26" t="s">
        <v>44</v>
      </c>
      <c r="B7" s="9" t="str">
        <f t="shared" si="0"/>
        <v>IF_06_INT NBS</v>
      </c>
      <c r="C7" s="27" t="s">
        <v>17</v>
      </c>
      <c r="D7" s="6" t="s">
        <v>314</v>
      </c>
      <c r="E7" s="6" t="s">
        <v>45</v>
      </c>
      <c r="F7" s="6" t="s">
        <v>45</v>
      </c>
      <c r="G7" s="6" t="s">
        <v>20</v>
      </c>
      <c r="H7" s="6" t="s">
        <v>20</v>
      </c>
      <c r="I7" s="6"/>
      <c r="J7" s="21" t="str">
        <f>CONCATENATE(B7, " zo systému EZO do CORBS.Client - EZO volá rozhranie CORBS, výsledkom je ID klienta, prípadne ďalšie informácie ak existuje alebo informácia, že osoba nie je známa")</f>
        <v>IF_06_INT NBS zo systému EZO do CORBS.Client - EZO volá rozhranie CORBS, výsledkom je ID klienta, prípadne ďalšie informácie ak existuje alebo informácia, že osoba nie je známa</v>
      </c>
      <c r="K7" s="8"/>
      <c r="L7" s="8"/>
      <c r="M7" s="8" t="s">
        <v>23</v>
      </c>
      <c r="N7" s="8" t="s">
        <v>24</v>
      </c>
      <c r="O7" s="8" t="s">
        <v>25</v>
      </c>
      <c r="P7" s="8" t="s">
        <v>26</v>
      </c>
      <c r="Q7" s="35" t="s">
        <v>302</v>
      </c>
    </row>
    <row r="8" spans="1:17" ht="38.25">
      <c r="A8" s="26" t="s">
        <v>46</v>
      </c>
      <c r="B8" s="9" t="str">
        <f t="shared" si="0"/>
        <v>IF_07_INT NBS</v>
      </c>
      <c r="C8" s="27" t="s">
        <v>17</v>
      </c>
      <c r="D8" s="6" t="s">
        <v>314</v>
      </c>
      <c r="E8" s="6" t="s">
        <v>45</v>
      </c>
      <c r="F8" s="6" t="s">
        <v>45</v>
      </c>
      <c r="G8" s="6" t="s">
        <v>20</v>
      </c>
      <c r="H8" s="6" t="s">
        <v>20</v>
      </c>
      <c r="I8" s="6"/>
      <c r="J8" s="21" t="str">
        <f>CONCATENATE(B8, " zo systému EZO do CORBS.Client Onboard pre oblasť IF : Založenie/zmena osoby - EZO volá rozhranie CORBS na založenie klienta")</f>
        <v>IF_07_INT NBS zo systému EZO do CORBS.Client Onboard pre oblasť IF : Založenie/zmena osoby - EZO volá rozhranie CORBS na založenie klienta</v>
      </c>
      <c r="K8" s="8"/>
      <c r="L8" s="8"/>
      <c r="M8" s="8" t="s">
        <v>23</v>
      </c>
      <c r="N8" s="8" t="s">
        <v>24</v>
      </c>
      <c r="O8" s="8" t="s">
        <v>25</v>
      </c>
      <c r="P8" s="8" t="s">
        <v>26</v>
      </c>
      <c r="Q8" s="35" t="s">
        <v>302</v>
      </c>
    </row>
    <row r="9" spans="1:17" ht="25.5">
      <c r="A9" s="26" t="s">
        <v>47</v>
      </c>
      <c r="B9" s="9" t="str">
        <f t="shared" si="0"/>
        <v>IF_08_INT NBS</v>
      </c>
      <c r="C9" s="27" t="s">
        <v>17</v>
      </c>
      <c r="D9" s="6" t="s">
        <v>314</v>
      </c>
      <c r="E9" s="6" t="s">
        <v>45</v>
      </c>
      <c r="F9" s="6" t="s">
        <v>45</v>
      </c>
      <c r="G9" s="6" t="s">
        <v>20</v>
      </c>
      <c r="H9" s="6" t="s">
        <v>20</v>
      </c>
      <c r="I9" s="6"/>
      <c r="J9" s="21" t="str">
        <f>CONCATENATE(B9, " zo systému EZO do CORBS.Payment: Prenos dát platobných položiek z EZO do CORBS")</f>
        <v>IF_08_INT NBS zo systému EZO do CORBS.Payment: Prenos dát platobných položiek z EZO do CORBS</v>
      </c>
      <c r="K9" s="8"/>
      <c r="L9" s="8"/>
      <c r="M9" s="8" t="s">
        <v>23</v>
      </c>
      <c r="N9" s="8" t="s">
        <v>24</v>
      </c>
      <c r="O9" s="8" t="s">
        <v>25</v>
      </c>
      <c r="P9" s="8" t="s">
        <v>26</v>
      </c>
      <c r="Q9" s="35" t="s">
        <v>302</v>
      </c>
    </row>
    <row r="10" spans="1:17" ht="38.25">
      <c r="A10" s="26" t="s">
        <v>48</v>
      </c>
      <c r="B10" s="9" t="str">
        <f t="shared" si="0"/>
        <v>IF_09_INT NBS</v>
      </c>
      <c r="C10" s="27" t="s">
        <v>17</v>
      </c>
      <c r="D10" s="6" t="s">
        <v>314</v>
      </c>
      <c r="E10" s="6" t="s">
        <v>45</v>
      </c>
      <c r="F10" s="6" t="s">
        <v>45</v>
      </c>
      <c r="G10" s="6" t="s">
        <v>20</v>
      </c>
      <c r="H10" s="6" t="s">
        <v>20</v>
      </c>
      <c r="I10" s="6"/>
      <c r="J10" s="21" t="str">
        <f>CONCATENATE(B10, " zo systému EZO do CORBS.Intraday prenos účtovných položiek s definovanou účtovnou operáciou do CORBS, nie do VK.")</f>
        <v>IF_09_INT NBS zo systému EZO do CORBS.Intraday prenos účtovných položiek s definovanou účtovnou operáciou do CORBS, nie do VK.</v>
      </c>
      <c r="K10" s="8"/>
      <c r="L10" s="8"/>
      <c r="M10" s="8" t="s">
        <v>23</v>
      </c>
      <c r="N10" s="8" t="s">
        <v>24</v>
      </c>
      <c r="O10" s="8" t="s">
        <v>25</v>
      </c>
      <c r="P10" s="8" t="s">
        <v>26</v>
      </c>
      <c r="Q10" s="35" t="s">
        <v>302</v>
      </c>
    </row>
    <row r="11" spans="1:17" ht="114.75">
      <c r="A11" s="26" t="s">
        <v>49</v>
      </c>
      <c r="B11" s="9" t="str">
        <f t="shared" si="0"/>
        <v>IF_10_INT NBS</v>
      </c>
      <c r="C11" s="27" t="s">
        <v>17</v>
      </c>
      <c r="D11" s="6" t="s">
        <v>50</v>
      </c>
      <c r="E11" s="6" t="s">
        <v>51</v>
      </c>
      <c r="F11" s="17" t="s">
        <v>51</v>
      </c>
      <c r="G11" s="17" t="s">
        <v>20</v>
      </c>
      <c r="H11" s="17" t="s">
        <v>20</v>
      </c>
      <c r="I11" s="17"/>
      <c r="J11" s="17" t="str">
        <f>CONCATENATE(B11, " Otvorenie úverového účtu cez integračné rozhranie pre systém zodpovedný za úverový proces ")</f>
        <v xml:space="preserve">IF_10_INT NBS Otvorenie úverového účtu cez integračné rozhranie pre systém zodpovedný za úverový proces </v>
      </c>
      <c r="K11" s="17" t="s">
        <v>52</v>
      </c>
      <c r="L11" s="17" t="s">
        <v>53</v>
      </c>
      <c r="M11" s="8" t="s">
        <v>23</v>
      </c>
      <c r="N11" s="8" t="s">
        <v>24</v>
      </c>
      <c r="O11" s="8" t="s">
        <v>25</v>
      </c>
      <c r="P11" s="8" t="s">
        <v>26</v>
      </c>
      <c r="Q11" s="35" t="s">
        <v>302</v>
      </c>
    </row>
    <row r="12" spans="1:17" ht="51">
      <c r="A12" s="26" t="s">
        <v>54</v>
      </c>
      <c r="B12" s="9" t="str">
        <f t="shared" si="0"/>
        <v>IF_11_INT NBS</v>
      </c>
      <c r="C12" s="27" t="s">
        <v>17</v>
      </c>
      <c r="D12" s="6" t="s">
        <v>55</v>
      </c>
      <c r="E12" s="6" t="s">
        <v>56</v>
      </c>
      <c r="F12" s="6" t="s">
        <v>20</v>
      </c>
      <c r="G12" s="6" t="s">
        <v>55</v>
      </c>
      <c r="H12" s="6" t="s">
        <v>55</v>
      </c>
      <c r="I12" s="6"/>
      <c r="J12" s="7" t="str">
        <f>CONCATENATE(B12, " z CORBS do eOffice/DMS: Získanie zoznamu dokumentov zložky klienta")</f>
        <v>IF_11_INT NBS z CORBS do eOffice/DMS: Získanie zoznamu dokumentov zložky klienta</v>
      </c>
      <c r="K12" s="8" t="s">
        <v>57</v>
      </c>
      <c r="L12" s="8"/>
      <c r="M12" s="8" t="s">
        <v>23</v>
      </c>
      <c r="N12" s="8" t="s">
        <v>24</v>
      </c>
      <c r="O12" s="8" t="s">
        <v>25</v>
      </c>
      <c r="P12" s="8" t="s">
        <v>26</v>
      </c>
      <c r="Q12" s="35" t="s">
        <v>302</v>
      </c>
    </row>
    <row r="13" spans="1:17" ht="63.75">
      <c r="A13" s="26" t="s">
        <v>58</v>
      </c>
      <c r="B13" s="9" t="str">
        <f t="shared" si="0"/>
        <v>IF_12_INT NBS</v>
      </c>
      <c r="C13" s="27" t="s">
        <v>17</v>
      </c>
      <c r="D13" s="6" t="s">
        <v>55</v>
      </c>
      <c r="E13" s="6" t="s">
        <v>56</v>
      </c>
      <c r="F13" s="6" t="s">
        <v>20</v>
      </c>
      <c r="G13" s="6" t="s">
        <v>55</v>
      </c>
      <c r="H13" s="6" t="s">
        <v>55</v>
      </c>
      <c r="I13" s="6"/>
      <c r="J13" s="20" t="str">
        <f>CONCATENATE(B13, " z CORBS do eOffice/DMS - nahrávanie/sprístupnenie elektronických dokumentov")</f>
        <v>IF_12_INT NBS z CORBS do eOffice/DMS - nahrávanie/sprístupnenie elektronických dokumentov</v>
      </c>
      <c r="K13" s="8" t="s">
        <v>59</v>
      </c>
      <c r="L13" s="8"/>
      <c r="M13" s="8" t="s">
        <v>23</v>
      </c>
      <c r="N13" s="8" t="s">
        <v>24</v>
      </c>
      <c r="O13" s="8" t="s">
        <v>25</v>
      </c>
      <c r="P13" s="8" t="s">
        <v>26</v>
      </c>
      <c r="Q13" s="35" t="s">
        <v>302</v>
      </c>
    </row>
    <row r="14" spans="1:17" ht="51">
      <c r="A14" s="26" t="s">
        <v>60</v>
      </c>
      <c r="B14" s="9" t="str">
        <f t="shared" si="0"/>
        <v>IF_13_INT NBS</v>
      </c>
      <c r="C14" s="27" t="s">
        <v>17</v>
      </c>
      <c r="D14" s="6" t="s">
        <v>55</v>
      </c>
      <c r="E14" s="6" t="s">
        <v>56</v>
      </c>
      <c r="F14" s="6" t="s">
        <v>20</v>
      </c>
      <c r="G14" s="6" t="s">
        <v>55</v>
      </c>
      <c r="H14" s="6" t="s">
        <v>55</v>
      </c>
      <c r="I14" s="6"/>
      <c r="J14" s="20" t="str">
        <f>CONCATENATE(B14, " z CORBS do eOffice/DMS -  nahrávanie/sprístupnenie záznamov týkajúce sa klientov a transakcií z CORBS pre účely výkonu AML procesov")</f>
        <v>IF_13_INT NBS z CORBS do eOffice/DMS -  nahrávanie/sprístupnenie záznamov týkajúce sa klientov a transakcií z CORBS pre účely výkonu AML procesov</v>
      </c>
      <c r="K14" s="8"/>
      <c r="L14" s="8"/>
      <c r="M14" s="8" t="s">
        <v>23</v>
      </c>
      <c r="N14" s="8" t="s">
        <v>24</v>
      </c>
      <c r="O14" s="8" t="s">
        <v>25</v>
      </c>
      <c r="P14" s="8" t="s">
        <v>26</v>
      </c>
      <c r="Q14" s="35" t="s">
        <v>302</v>
      </c>
    </row>
    <row r="15" spans="1:17" ht="51">
      <c r="A15" s="26" t="s">
        <v>61</v>
      </c>
      <c r="B15" s="9" t="str">
        <f t="shared" si="0"/>
        <v>IF_14_INT NBS</v>
      </c>
      <c r="C15" s="27" t="s">
        <v>17</v>
      </c>
      <c r="D15" s="6" t="s">
        <v>55</v>
      </c>
      <c r="E15" s="6" t="s">
        <v>56</v>
      </c>
      <c r="F15" s="6" t="s">
        <v>20</v>
      </c>
      <c r="G15" s="6" t="s">
        <v>55</v>
      </c>
      <c r="H15" s="6" t="s">
        <v>55</v>
      </c>
      <c r="I15" s="6"/>
      <c r="J15" s="20" t="str">
        <f>CONCATENATE(B15, " z CORBS do eOffice/DMS - Iniciovanie vytvorenia záznamu v eOffice s predvyplnením údajov")</f>
        <v>IF_14_INT NBS z CORBS do eOffice/DMS - Iniciovanie vytvorenia záznamu v eOffice s predvyplnením údajov</v>
      </c>
      <c r="K15" s="8" t="s">
        <v>62</v>
      </c>
      <c r="L15" s="8"/>
      <c r="M15" s="8" t="s">
        <v>23</v>
      </c>
      <c r="N15" s="8" t="s">
        <v>24</v>
      </c>
      <c r="O15" s="8" t="s">
        <v>25</v>
      </c>
      <c r="P15" s="8" t="s">
        <v>26</v>
      </c>
      <c r="Q15" s="35" t="s">
        <v>302</v>
      </c>
    </row>
    <row r="16" spans="1:17" ht="135" customHeight="1">
      <c r="A16" s="26" t="s">
        <v>63</v>
      </c>
      <c r="B16" s="34" t="str">
        <f t="shared" si="0"/>
        <v>IF_15_INT NBS</v>
      </c>
      <c r="C16" s="27" t="s">
        <v>17</v>
      </c>
      <c r="D16" s="6" t="s">
        <v>64</v>
      </c>
      <c r="E16" s="6" t="s">
        <v>65</v>
      </c>
      <c r="F16" s="6" t="s">
        <v>65</v>
      </c>
      <c r="G16" s="6" t="s">
        <v>66</v>
      </c>
      <c r="H16" s="6" t="s">
        <v>20</v>
      </c>
      <c r="I16" s="6"/>
      <c r="J16" s="7" t="str">
        <f>CONCATENATE(B16, " z S/4 HANA do CORBS zasielanie platobných príkazov")</f>
        <v>IF_15_INT NBS z S/4 HANA do CORBS zasielanie platobných príkazov</v>
      </c>
      <c r="K16" s="33" t="s">
        <v>312</v>
      </c>
      <c r="L16" s="8"/>
      <c r="M16" s="8" t="s">
        <v>23</v>
      </c>
      <c r="N16" s="8" t="s">
        <v>24</v>
      </c>
      <c r="O16" s="8" t="s">
        <v>25</v>
      </c>
      <c r="P16" s="8" t="s">
        <v>26</v>
      </c>
      <c r="Q16" s="35" t="s">
        <v>302</v>
      </c>
    </row>
    <row r="17" spans="1:17" ht="25.5">
      <c r="A17" s="26" t="s">
        <v>67</v>
      </c>
      <c r="B17" s="9" t="str">
        <f t="shared" si="0"/>
        <v>IF_16_INT NBS</v>
      </c>
      <c r="C17" s="30" t="s">
        <v>17</v>
      </c>
      <c r="D17" s="36" t="s">
        <v>310</v>
      </c>
      <c r="E17" s="9" t="s">
        <v>68</v>
      </c>
      <c r="F17" s="9" t="s">
        <v>19</v>
      </c>
      <c r="G17" s="9" t="s">
        <v>68</v>
      </c>
      <c r="H17" s="9" t="s">
        <v>68</v>
      </c>
      <c r="I17" s="9" t="s">
        <v>69</v>
      </c>
      <c r="J17" s="12" t="str">
        <f>CONCATENATE(B17, " z HomeBanking do IAM - služby dvojfaktorovej autentifikácie a autorizácie klientov")</f>
        <v>IF_16_INT NBS z HomeBanking do IAM - služby dvojfaktorovej autentifikácie a autorizácie klientov</v>
      </c>
      <c r="K17" s="11"/>
      <c r="L17" s="8" t="s">
        <v>70</v>
      </c>
      <c r="M17" s="8" t="s">
        <v>23</v>
      </c>
      <c r="N17" s="8" t="s">
        <v>24</v>
      </c>
      <c r="O17" s="8" t="s">
        <v>81</v>
      </c>
      <c r="P17" s="8" t="s">
        <v>26</v>
      </c>
      <c r="Q17" s="35" t="s">
        <v>302</v>
      </c>
    </row>
    <row r="18" spans="1:17" ht="51">
      <c r="A18" s="26" t="s">
        <v>71</v>
      </c>
      <c r="B18" s="9" t="str">
        <f t="shared" si="0"/>
        <v>IF_17_EXT</v>
      </c>
      <c r="C18" s="9" t="s">
        <v>72</v>
      </c>
      <c r="D18" s="9" t="s">
        <v>73</v>
      </c>
      <c r="E18" s="9" t="s">
        <v>74</v>
      </c>
      <c r="F18" s="9" t="s">
        <v>75</v>
      </c>
      <c r="G18" s="9" t="s">
        <v>20</v>
      </c>
      <c r="H18" s="9" t="s">
        <v>20</v>
      </c>
      <c r="I18" s="9" t="s">
        <v>76</v>
      </c>
      <c r="J18" s="10" t="str">
        <f>CONCATENATE(B18, " z VÚB (systém ATM?) do CORBS: Kartové operácie z VÚB - Načítanie ATM/Obchodník operácií z VÚB zo súboru(SIssIn_NBS) do CORBS")</f>
        <v>IF_17_EXT z VÚB (systém ATM?) do CORBS: Kartové operácie z VÚB - Načítanie ATM/Obchodník operácií z VÚB zo súboru(SIssIn_NBS) do CORBS</v>
      </c>
      <c r="K18" s="11" t="s">
        <v>77</v>
      </c>
      <c r="L18" s="8" t="s">
        <v>78</v>
      </c>
      <c r="M18" s="8" t="s">
        <v>79</v>
      </c>
      <c r="N18" s="8" t="s">
        <v>80</v>
      </c>
      <c r="O18" s="8" t="s">
        <v>25</v>
      </c>
      <c r="P18" s="8" t="s">
        <v>39</v>
      </c>
      <c r="Q18" s="35" t="s">
        <v>40</v>
      </c>
    </row>
    <row r="19" spans="1:17" ht="63.75">
      <c r="A19" s="26" t="s">
        <v>82</v>
      </c>
      <c r="B19" s="9" t="str">
        <f t="shared" si="0"/>
        <v>IF_18_EXT</v>
      </c>
      <c r="C19" s="9" t="s">
        <v>83</v>
      </c>
      <c r="D19" s="9" t="s">
        <v>35</v>
      </c>
      <c r="E19" s="9" t="s">
        <v>84</v>
      </c>
      <c r="F19" s="9" t="s">
        <v>20</v>
      </c>
      <c r="G19" s="9" t="s">
        <v>84</v>
      </c>
      <c r="H19" s="9" t="s">
        <v>84</v>
      </c>
      <c r="I19" s="9" t="s">
        <v>85</v>
      </c>
      <c r="J19" s="10" t="str">
        <f>CONCATENATE(B19, " zo systému CORBS do SIPS: Platobné operácie pre medzibankový platobný styk SR - Vytvorenie súboru(clearingová veta) pre medzibankový platobný styk SR,Odoslanie platobných operácií do SIPS")</f>
        <v>IF_18_EXT zo systému CORBS do SIPS: Platobné operácie pre medzibankový platobný styk SR - Vytvorenie súboru(clearingová veta) pre medzibankový platobný styk SR,Odoslanie platobných operácií do SIPS</v>
      </c>
      <c r="K19" s="11"/>
      <c r="L19" s="8" t="s">
        <v>86</v>
      </c>
      <c r="M19" s="8" t="s">
        <v>79</v>
      </c>
      <c r="N19" s="8" t="s">
        <v>80</v>
      </c>
      <c r="O19" s="8" t="s">
        <v>25</v>
      </c>
      <c r="P19" s="8" t="s">
        <v>39</v>
      </c>
      <c r="Q19" s="35" t="s">
        <v>40</v>
      </c>
    </row>
    <row r="20" spans="1:17" ht="76.5">
      <c r="A20" s="26" t="s">
        <v>87</v>
      </c>
      <c r="B20" s="9" t="str">
        <f t="shared" si="0"/>
        <v>IF_19_EXT</v>
      </c>
      <c r="C20" s="9" t="s">
        <v>88</v>
      </c>
      <c r="D20" s="9" t="s">
        <v>35</v>
      </c>
      <c r="E20" s="9" t="s">
        <v>84</v>
      </c>
      <c r="F20" s="9" t="s">
        <v>84</v>
      </c>
      <c r="G20" s="9" t="s">
        <v>20</v>
      </c>
      <c r="H20" s="9" t="s">
        <v>20</v>
      </c>
      <c r="I20" s="6" t="s">
        <v>89</v>
      </c>
      <c r="J20" s="15" t="str">
        <f>CONCATENATE(B20, " zo systému SIPS do CORBS: Platobné operácie z medzibankového platobného styku SR")</f>
        <v>IF_19_EXT zo systému SIPS do CORBS: Platobné operácie z medzibankového platobného styku SR</v>
      </c>
      <c r="K20" s="8" t="s">
        <v>90</v>
      </c>
      <c r="L20" s="8" t="s">
        <v>91</v>
      </c>
      <c r="M20" s="8" t="s">
        <v>79</v>
      </c>
      <c r="N20" s="8" t="s">
        <v>80</v>
      </c>
      <c r="O20" s="8" t="s">
        <v>25</v>
      </c>
      <c r="P20" s="8" t="s">
        <v>39</v>
      </c>
      <c r="Q20" s="35" t="s">
        <v>40</v>
      </c>
    </row>
    <row r="21" spans="1:17" ht="38.25">
      <c r="A21" s="26" t="s">
        <v>92</v>
      </c>
      <c r="B21" s="9" t="str">
        <f t="shared" si="0"/>
        <v>IF_20_EXT</v>
      </c>
      <c r="C21" s="9" t="s">
        <v>93</v>
      </c>
      <c r="D21" s="9" t="s">
        <v>35</v>
      </c>
      <c r="E21" s="9" t="s">
        <v>84</v>
      </c>
      <c r="F21" s="9" t="s">
        <v>84</v>
      </c>
      <c r="G21" s="9" t="s">
        <v>20</v>
      </c>
      <c r="H21" s="9" t="s">
        <v>20</v>
      </c>
      <c r="I21" s="6"/>
      <c r="J21" s="15" t="str">
        <f>CONCATENATE(B21, " zo systému SIPS do CORBS: Neúčtované správy z komunikácie z medzibankového platobného styku SR")</f>
        <v>IF_20_EXT zo systému SIPS do CORBS: Neúčtované správy z komunikácie z medzibankového platobného styku SR</v>
      </c>
      <c r="K21" s="8" t="s">
        <v>94</v>
      </c>
      <c r="L21" s="8"/>
      <c r="M21" s="8" t="s">
        <v>79</v>
      </c>
      <c r="N21" s="8" t="s">
        <v>80</v>
      </c>
      <c r="O21" s="8" t="s">
        <v>25</v>
      </c>
      <c r="P21" s="8" t="s">
        <v>39</v>
      </c>
      <c r="Q21" s="35" t="s">
        <v>40</v>
      </c>
    </row>
    <row r="22" spans="1:17" ht="38.25">
      <c r="A22" s="26" t="s">
        <v>95</v>
      </c>
      <c r="B22" s="9" t="str">
        <f t="shared" si="0"/>
        <v>IF_21_EXT</v>
      </c>
      <c r="C22" s="6" t="s">
        <v>96</v>
      </c>
      <c r="D22" s="9" t="s">
        <v>35</v>
      </c>
      <c r="E22" s="6" t="s">
        <v>97</v>
      </c>
      <c r="F22" s="6" t="s">
        <v>20</v>
      </c>
      <c r="G22" s="6" t="s">
        <v>97</v>
      </c>
      <c r="H22" s="6" t="s">
        <v>97</v>
      </c>
      <c r="I22" s="6"/>
      <c r="J22" s="15" t="str">
        <f>CONCATENATE(B22, " z CORBS do TARGET: Vytvorenie súborov vo formáte MX (pôvodne MT) a odoslanie MX správ do TARGET")</f>
        <v>IF_21_EXT z CORBS do TARGET: Vytvorenie súborov vo formáte MX (pôvodne MT) a odoslanie MX správ do TARGET</v>
      </c>
      <c r="K22" s="8"/>
      <c r="L22" s="8"/>
      <c r="M22" s="8" t="s">
        <v>79</v>
      </c>
      <c r="N22" s="8" t="s">
        <v>80</v>
      </c>
      <c r="O22" s="8" t="s">
        <v>25</v>
      </c>
      <c r="P22" s="8" t="s">
        <v>39</v>
      </c>
      <c r="Q22" s="35" t="s">
        <v>40</v>
      </c>
    </row>
    <row r="23" spans="1:17" ht="38.25">
      <c r="A23" s="26" t="s">
        <v>98</v>
      </c>
      <c r="B23" s="9" t="str">
        <f t="shared" si="0"/>
        <v>IF_22_EXT</v>
      </c>
      <c r="C23" s="6" t="s">
        <v>99</v>
      </c>
      <c r="D23" s="9" t="s">
        <v>35</v>
      </c>
      <c r="E23" s="6" t="s">
        <v>97</v>
      </c>
      <c r="F23" s="6" t="s">
        <v>20</v>
      </c>
      <c r="G23" s="6" t="s">
        <v>97</v>
      </c>
      <c r="H23" s="6" t="s">
        <v>97</v>
      </c>
      <c r="I23" s="6"/>
      <c r="J23" s="15" t="str">
        <f>CONCATENATE(B23, " z CORBS do TARGET: Načítanie súboru s MT správy zo TARGET,Prenos platobných príkazov z Target-u cez SWIFT servera (SAA)")</f>
        <v>IF_22_EXT z CORBS do TARGET: Načítanie súboru s MT správy zo TARGET,Prenos platobných príkazov z Target-u cez SWIFT servera (SAA)</v>
      </c>
      <c r="K23" s="8"/>
      <c r="L23" s="8"/>
      <c r="M23" s="8" t="s">
        <v>79</v>
      </c>
      <c r="N23" s="8" t="s">
        <v>80</v>
      </c>
      <c r="O23" s="8" t="s">
        <v>25</v>
      </c>
      <c r="P23" s="8" t="s">
        <v>39</v>
      </c>
      <c r="Q23" s="35" t="s">
        <v>40</v>
      </c>
    </row>
    <row r="24" spans="1:17" ht="25.5">
      <c r="A24" s="26" t="s">
        <v>100</v>
      </c>
      <c r="B24" s="9" t="str">
        <f t="shared" si="0"/>
        <v>IF_23_EXT</v>
      </c>
      <c r="C24" s="27" t="s">
        <v>17</v>
      </c>
      <c r="D24" s="9" t="s">
        <v>35</v>
      </c>
      <c r="E24" s="6" t="s">
        <v>97</v>
      </c>
      <c r="F24" s="6" t="s">
        <v>97</v>
      </c>
      <c r="G24" s="6" t="s">
        <v>20</v>
      </c>
      <c r="H24" s="6" t="s">
        <v>20</v>
      </c>
      <c r="I24" s="6"/>
      <c r="J24" s="18" t="str">
        <f>CONCATENATE(B24, " zo systému TARGET2 do CORBS  - načítanie GLF súborov do vedľajšej knihy")</f>
        <v>IF_23_EXT zo systému TARGET2 do CORBS  - načítanie GLF súborov do vedľajšej knihy</v>
      </c>
      <c r="K24" s="8"/>
      <c r="L24" s="8"/>
      <c r="M24" s="8" t="s">
        <v>79</v>
      </c>
      <c r="N24" s="8" t="s">
        <v>80</v>
      </c>
      <c r="O24" s="8" t="s">
        <v>25</v>
      </c>
      <c r="P24" s="8" t="s">
        <v>39</v>
      </c>
      <c r="Q24" s="35" t="s">
        <v>40</v>
      </c>
    </row>
    <row r="25" spans="1:17" ht="25.5">
      <c r="A25" s="26" t="s">
        <v>101</v>
      </c>
      <c r="B25" s="9" t="str">
        <f t="shared" si="0"/>
        <v>IF_24_INT NBS</v>
      </c>
      <c r="C25" s="9" t="s">
        <v>102</v>
      </c>
      <c r="D25" s="9" t="s">
        <v>103</v>
      </c>
      <c r="E25" s="6" t="s">
        <v>104</v>
      </c>
      <c r="F25" s="6" t="s">
        <v>20</v>
      </c>
      <c r="G25" s="6" t="s">
        <v>104</v>
      </c>
      <c r="H25" s="6" t="s">
        <v>104</v>
      </c>
      <c r="I25" s="6"/>
      <c r="J25" s="15" t="str">
        <f>CONCATENATE(B25, " zo systému CORBS do IBFO: Prenos dát platobných položiek do IBFO")</f>
        <v>IF_24_INT NBS zo systému CORBS do IBFO: Prenos dát platobných položiek do IBFO</v>
      </c>
      <c r="K25" s="8" t="s">
        <v>105</v>
      </c>
      <c r="L25" s="8"/>
      <c r="M25" s="8" t="s">
        <v>79</v>
      </c>
      <c r="N25" s="8" t="s">
        <v>80</v>
      </c>
      <c r="O25" s="8" t="s">
        <v>25</v>
      </c>
      <c r="P25" s="8" t="s">
        <v>39</v>
      </c>
      <c r="Q25" s="35" t="s">
        <v>302</v>
      </c>
    </row>
    <row r="26" spans="1:17" ht="66.400000000000006" customHeight="1">
      <c r="A26" s="26" t="s">
        <v>306</v>
      </c>
      <c r="B26" s="11" t="str">
        <f t="shared" si="0"/>
        <v>IF_61_INT NBS</v>
      </c>
      <c r="C26" s="32" t="s">
        <v>17</v>
      </c>
      <c r="D26" s="11" t="s">
        <v>103</v>
      </c>
      <c r="E26" s="8" t="s">
        <v>104</v>
      </c>
      <c r="F26" s="8" t="s">
        <v>104</v>
      </c>
      <c r="G26" s="8" t="s">
        <v>20</v>
      </c>
      <c r="H26" s="8" t="s">
        <v>20</v>
      </c>
      <c r="I26" s="8"/>
      <c r="J26" s="16" t="str">
        <f>CONCATENATE(B26, " zo systému IBFO do CORBS: Prenos kurzov mien XDR a RVG z IBFO")</f>
        <v>IF_61_INT NBS zo systému IBFO do CORBS: Prenos kurzov mien XDR a RVG z IBFO</v>
      </c>
      <c r="K26" s="8" t="s">
        <v>106</v>
      </c>
      <c r="L26" s="8"/>
      <c r="M26" s="8" t="s">
        <v>79</v>
      </c>
      <c r="N26" s="8" t="s">
        <v>80</v>
      </c>
      <c r="O26" s="8" t="s">
        <v>25</v>
      </c>
      <c r="P26" s="8" t="s">
        <v>39</v>
      </c>
      <c r="Q26" s="35" t="s">
        <v>302</v>
      </c>
    </row>
    <row r="27" spans="1:17" ht="51">
      <c r="A27" s="26" t="s">
        <v>307</v>
      </c>
      <c r="B27" s="11" t="str">
        <f t="shared" si="0"/>
        <v>IF_62_INT NBS</v>
      </c>
      <c r="C27" s="32" t="s">
        <v>17</v>
      </c>
      <c r="D27" s="11" t="s">
        <v>103</v>
      </c>
      <c r="E27" s="8" t="s">
        <v>104</v>
      </c>
      <c r="F27" s="8" t="s">
        <v>20</v>
      </c>
      <c r="G27" s="8" t="s">
        <v>104</v>
      </c>
      <c r="H27" s="8" t="s">
        <v>104</v>
      </c>
      <c r="I27" s="8"/>
      <c r="J27" s="15" t="str">
        <f>CONCATENATE(B27, " zo systému CORBS do IBFO: Prenos stavov LORO účtov do IBFO")</f>
        <v>IF_62_INT NBS zo systému CORBS do IBFO: Prenos stavov LORO účtov do IBFO</v>
      </c>
      <c r="K27" s="8" t="s">
        <v>107</v>
      </c>
      <c r="L27" s="8"/>
      <c r="M27" s="8" t="s">
        <v>79</v>
      </c>
      <c r="N27" s="8" t="s">
        <v>80</v>
      </c>
      <c r="O27" s="8" t="s">
        <v>25</v>
      </c>
      <c r="P27" s="8" t="s">
        <v>39</v>
      </c>
      <c r="Q27" s="35" t="s">
        <v>302</v>
      </c>
    </row>
    <row r="28" spans="1:17" ht="25.5">
      <c r="A28" s="26" t="s">
        <v>108</v>
      </c>
      <c r="B28" s="9" t="str">
        <f t="shared" si="0"/>
        <v>IF_25_INT NBS</v>
      </c>
      <c r="C28" s="27" t="s">
        <v>17</v>
      </c>
      <c r="D28" s="9" t="s">
        <v>103</v>
      </c>
      <c r="E28" s="6" t="s">
        <v>104</v>
      </c>
      <c r="F28" s="6" t="s">
        <v>104</v>
      </c>
      <c r="G28" s="6" t="s">
        <v>20</v>
      </c>
      <c r="H28" s="6" t="s">
        <v>20</v>
      </c>
      <c r="I28" s="6"/>
      <c r="J28" s="15" t="str">
        <f>CONCATENATE(B28, " zo systému IBFO do CORBS: Export_sadzby_EONIA_do_FINU")</f>
        <v>IF_25_INT NBS zo systému IBFO do CORBS: Export_sadzby_EONIA_do_FINU</v>
      </c>
      <c r="K28" s="8" t="s">
        <v>109</v>
      </c>
      <c r="L28" s="8"/>
      <c r="M28" s="8" t="s">
        <v>79</v>
      </c>
      <c r="N28" s="8" t="s">
        <v>80</v>
      </c>
      <c r="O28" s="8" t="s">
        <v>25</v>
      </c>
      <c r="P28" s="8" t="s">
        <v>39</v>
      </c>
      <c r="Q28" s="35" t="s">
        <v>302</v>
      </c>
    </row>
    <row r="29" spans="1:17" ht="42.6" customHeight="1">
      <c r="A29" s="26" t="s">
        <v>110</v>
      </c>
      <c r="B29" s="9" t="str">
        <f t="shared" si="0"/>
        <v>IF_26_INT NBS</v>
      </c>
      <c r="C29" s="27" t="s">
        <v>17</v>
      </c>
      <c r="D29" s="6" t="s">
        <v>314</v>
      </c>
      <c r="E29" s="6" t="s">
        <v>45</v>
      </c>
      <c r="F29" s="6" t="s">
        <v>20</v>
      </c>
      <c r="G29" s="6" t="s">
        <v>45</v>
      </c>
      <c r="H29" s="6" t="s">
        <v>20</v>
      </c>
      <c r="I29" s="6"/>
      <c r="J29" s="21" t="str">
        <f>CONCATENATE(B29, " zo systému CORBS do EZO: Prenos stavov a zostatkov účtov z CORBS  do EZO ")</f>
        <v xml:space="preserve">IF_26_INT NBS zo systému CORBS do EZO: Prenos stavov a zostatkov účtov z CORBS  do EZO </v>
      </c>
      <c r="K29" s="8"/>
      <c r="L29" s="8"/>
      <c r="M29" s="8" t="s">
        <v>79</v>
      </c>
      <c r="N29" s="8" t="s">
        <v>80</v>
      </c>
      <c r="O29" s="8" t="s">
        <v>25</v>
      </c>
      <c r="P29" s="8" t="s">
        <v>39</v>
      </c>
      <c r="Q29" s="35" t="s">
        <v>302</v>
      </c>
    </row>
    <row r="30" spans="1:17" ht="63.75">
      <c r="A30" s="26" t="s">
        <v>111</v>
      </c>
      <c r="B30" s="9" t="str">
        <f t="shared" si="0"/>
        <v>IF_27_EXT</v>
      </c>
      <c r="C30" s="9" t="s">
        <v>112</v>
      </c>
      <c r="D30" s="6" t="s">
        <v>113</v>
      </c>
      <c r="E30" s="6" t="s">
        <v>114</v>
      </c>
      <c r="F30" s="6" t="s">
        <v>115</v>
      </c>
      <c r="G30" s="6" t="s">
        <v>20</v>
      </c>
      <c r="H30" s="6" t="s">
        <v>20</v>
      </c>
      <c r="I30" s="6"/>
      <c r="J30" s="15" t="str">
        <f>CONCATENATE(B30, " zo systému CORBS pre AML - Načítanie zoznamu podozrivých entít (Black List) z web stránky EU")</f>
        <v>IF_27_EXT zo systému CORBS pre AML - Načítanie zoznamu podozrivých entít (Black List) z web stránky EU</v>
      </c>
      <c r="K30" s="8" t="s">
        <v>116</v>
      </c>
      <c r="L30" s="8"/>
      <c r="M30" s="8" t="s">
        <v>79</v>
      </c>
      <c r="N30" s="8" t="s">
        <v>117</v>
      </c>
      <c r="O30" s="8" t="s">
        <v>81</v>
      </c>
      <c r="P30" s="8" t="s">
        <v>39</v>
      </c>
      <c r="Q30" s="35" t="s">
        <v>40</v>
      </c>
    </row>
    <row r="31" spans="1:17" ht="89.25">
      <c r="A31" s="26" t="s">
        <v>118</v>
      </c>
      <c r="B31" s="9" t="str">
        <f t="shared" si="0"/>
        <v>IF_28_EXT</v>
      </c>
      <c r="C31" s="9" t="s">
        <v>119</v>
      </c>
      <c r="D31" s="6" t="s">
        <v>113</v>
      </c>
      <c r="E31" s="6" t="s">
        <v>114</v>
      </c>
      <c r="F31" s="6" t="s">
        <v>120</v>
      </c>
      <c r="G31" s="6" t="s">
        <v>20</v>
      </c>
      <c r="H31" s="6" t="s">
        <v>20</v>
      </c>
      <c r="I31" s="6"/>
      <c r="J31" s="15" t="str">
        <f>CONCATENATE(B31, " zo systému CORBS pre AML - Načítanie zoznamu podozrivých entít (Black List) z web stránky UN")</f>
        <v>IF_28_EXT zo systému CORBS pre AML - Načítanie zoznamu podozrivých entít (Black List) z web stránky UN</v>
      </c>
      <c r="K31" s="8" t="s">
        <v>121</v>
      </c>
      <c r="L31" s="8"/>
      <c r="M31" s="8" t="s">
        <v>79</v>
      </c>
      <c r="N31" s="8" t="s">
        <v>117</v>
      </c>
      <c r="O31" s="8" t="s">
        <v>81</v>
      </c>
      <c r="P31" s="8" t="s">
        <v>39</v>
      </c>
      <c r="Q31" s="35" t="s">
        <v>40</v>
      </c>
    </row>
    <row r="32" spans="1:17" ht="63.75">
      <c r="A32" s="26" t="s">
        <v>122</v>
      </c>
      <c r="B32" s="9" t="str">
        <f t="shared" si="0"/>
        <v>IF_29_EXT</v>
      </c>
      <c r="C32" s="9" t="s">
        <v>123</v>
      </c>
      <c r="D32" s="6" t="s">
        <v>113</v>
      </c>
      <c r="E32" s="6" t="s">
        <v>114</v>
      </c>
      <c r="F32" s="6" t="s">
        <v>124</v>
      </c>
      <c r="G32" s="6" t="s">
        <v>20</v>
      </c>
      <c r="H32" s="6" t="s">
        <v>20</v>
      </c>
      <c r="I32" s="6"/>
      <c r="J32" s="15" t="str">
        <f>CONCATENATE(B32, " zo systému CORBS pre AML - Načítanie zoznamu podozrivých entít (Black List) z Web US Treasury ")</f>
        <v xml:space="preserve">IF_29_EXT zo systému CORBS pre AML - Načítanie zoznamu podozrivých entít (Black List) z Web US Treasury </v>
      </c>
      <c r="K32" s="8" t="s">
        <v>125</v>
      </c>
      <c r="L32" s="8"/>
      <c r="M32" s="8" t="s">
        <v>79</v>
      </c>
      <c r="N32" s="8" t="s">
        <v>117</v>
      </c>
      <c r="O32" s="8" t="s">
        <v>81</v>
      </c>
      <c r="P32" s="8" t="s">
        <v>39</v>
      </c>
      <c r="Q32" s="35" t="s">
        <v>40</v>
      </c>
    </row>
    <row r="33" spans="1:32" ht="38.25">
      <c r="A33" s="26" t="s">
        <v>126</v>
      </c>
      <c r="B33" s="9" t="str">
        <f t="shared" si="0"/>
        <v>IF_30_EXT</v>
      </c>
      <c r="C33" s="9" t="s">
        <v>127</v>
      </c>
      <c r="D33" s="6" t="s">
        <v>113</v>
      </c>
      <c r="E33" s="6" t="s">
        <v>114</v>
      </c>
      <c r="F33" s="6" t="s">
        <v>128</v>
      </c>
      <c r="G33" s="6" t="s">
        <v>20</v>
      </c>
      <c r="H33" s="6" t="s">
        <v>129</v>
      </c>
      <c r="I33" s="6"/>
      <c r="J33" s="16" t="str">
        <f>CONCATENATE(B33, " zo systému CORBS z Register subjektov FO - Načítanie dát subjektov fyzických osôb - podnikateľov z NBS registra subjektov")</f>
        <v>IF_30_EXT zo systému CORBS z Register subjektov FO - Načítanie dát subjektov fyzických osôb - podnikateľov z NBS registra subjektov</v>
      </c>
      <c r="K33" s="24" t="s">
        <v>130</v>
      </c>
      <c r="L33" s="8"/>
      <c r="M33" s="8" t="s">
        <v>79</v>
      </c>
      <c r="N33" s="8" t="s">
        <v>80</v>
      </c>
      <c r="O33" s="8" t="s">
        <v>81</v>
      </c>
      <c r="P33" s="8" t="s">
        <v>39</v>
      </c>
      <c r="Q33" s="35" t="s">
        <v>40</v>
      </c>
    </row>
    <row r="34" spans="1:32" ht="38.25">
      <c r="A34" s="26" t="s">
        <v>131</v>
      </c>
      <c r="B34" s="9" t="str">
        <f t="shared" si="0"/>
        <v>IF_31_EXT</v>
      </c>
      <c r="C34" s="9" t="s">
        <v>132</v>
      </c>
      <c r="D34" s="6" t="s">
        <v>113</v>
      </c>
      <c r="E34" s="6" t="s">
        <v>114</v>
      </c>
      <c r="F34" s="6" t="s">
        <v>133</v>
      </c>
      <c r="G34" s="6" t="s">
        <v>20</v>
      </c>
      <c r="H34" s="6" t="s">
        <v>129</v>
      </c>
      <c r="I34" s="6"/>
      <c r="J34" s="16" t="str">
        <f>CONCATENATE(B34, " zo systému CORBS z Register subjektov PO - Načítanie dát subjektov právnických osôb z NBS registra subjektov")</f>
        <v>IF_31_EXT zo systému CORBS z Register subjektov PO - Načítanie dát subjektov právnických osôb z NBS registra subjektov</v>
      </c>
      <c r="K34" s="24" t="s">
        <v>130</v>
      </c>
      <c r="L34" s="8"/>
      <c r="M34" s="8" t="s">
        <v>79</v>
      </c>
      <c r="N34" s="8" t="s">
        <v>80</v>
      </c>
      <c r="O34" s="8" t="s">
        <v>81</v>
      </c>
      <c r="P34" s="8" t="s">
        <v>39</v>
      </c>
      <c r="Q34" s="35" t="s">
        <v>40</v>
      </c>
    </row>
    <row r="35" spans="1:32" ht="63.75">
      <c r="A35" s="26" t="s">
        <v>134</v>
      </c>
      <c r="B35" s="9" t="str">
        <f t="shared" si="0"/>
        <v>IF_32_EXT</v>
      </c>
      <c r="C35" s="27" t="s">
        <v>17</v>
      </c>
      <c r="D35" s="6" t="s">
        <v>113</v>
      </c>
      <c r="E35" s="6" t="s">
        <v>114</v>
      </c>
      <c r="F35" s="6" t="s">
        <v>135</v>
      </c>
      <c r="G35" s="6" t="s">
        <v>20</v>
      </c>
      <c r="H35" s="6" t="s">
        <v>20</v>
      </c>
      <c r="I35" s="6"/>
      <c r="J35" s="7" t="str">
        <f>CONCATENATE(B35, " z CORBS do EU Consilium
AML Kontrola identifikačných dokladov s možnosťou zmeny parametru linku : - EU na:
- https://www.consilium.europa.eu/prado/en/search-by-document-country.html")</f>
        <v>IF_32_EXT z CORBS do EU Consilium
AML Kontrola identifikačných dokladov s možnosťou zmeny parametru linku : - EU na:
- https://www.consilium.europa.eu/prado/en/search-by-document-country.html</v>
      </c>
      <c r="K35" s="8"/>
      <c r="L35" s="8"/>
      <c r="M35" s="8" t="s">
        <v>79</v>
      </c>
      <c r="N35" s="8" t="s">
        <v>117</v>
      </c>
      <c r="O35" s="8" t="s">
        <v>81</v>
      </c>
      <c r="P35" s="8" t="s">
        <v>39</v>
      </c>
      <c r="Q35" s="35" t="s">
        <v>40</v>
      </c>
    </row>
    <row r="36" spans="1:32" ht="38.25">
      <c r="A36" s="26" t="s">
        <v>136</v>
      </c>
      <c r="B36" s="9" t="str">
        <f t="shared" si="0"/>
        <v>IF_33_EXT</v>
      </c>
      <c r="C36" s="27" t="s">
        <v>17</v>
      </c>
      <c r="D36" s="6" t="s">
        <v>113</v>
      </c>
      <c r="E36" s="6" t="s">
        <v>114</v>
      </c>
      <c r="F36" s="6" t="s">
        <v>137</v>
      </c>
      <c r="G36" s="6" t="s">
        <v>20</v>
      </c>
      <c r="H36" s="6" t="s">
        <v>20</v>
      </c>
      <c r="I36" s="6"/>
      <c r="J36" s="7" t="str">
        <f>CONCATENATE(B36, " z CORBS do PEP
Kontola klienta na PEP/SO - pripojenie do komerčných databáz PEP")</f>
        <v>IF_33_EXT z CORBS do PEP
Kontola klienta na PEP/SO - pripojenie do komerčných databáz PEP</v>
      </c>
      <c r="K36" s="8"/>
      <c r="L36" s="8"/>
      <c r="M36" s="8" t="s">
        <v>79</v>
      </c>
      <c r="N36" s="8" t="s">
        <v>80</v>
      </c>
      <c r="O36" s="8" t="s">
        <v>81</v>
      </c>
      <c r="P36" s="8" t="s">
        <v>39</v>
      </c>
      <c r="Q36" s="35" t="s">
        <v>40</v>
      </c>
    </row>
    <row r="37" spans="1:32" s="5" customFormat="1" ht="25.5">
      <c r="A37" s="26" t="s">
        <v>138</v>
      </c>
      <c r="B37" s="9" t="str">
        <f t="shared" si="0"/>
        <v>IF_34_EXT</v>
      </c>
      <c r="C37" s="27" t="s">
        <v>17</v>
      </c>
      <c r="D37" s="6" t="s">
        <v>113</v>
      </c>
      <c r="E37" s="6" t="s">
        <v>139</v>
      </c>
      <c r="F37" s="6" t="s">
        <v>139</v>
      </c>
      <c r="G37" s="6" t="s">
        <v>20</v>
      </c>
      <c r="H37" s="6" t="s">
        <v>20</v>
      </c>
      <c r="I37" s="6"/>
      <c r="J37" s="7" t="str">
        <f>CONCATENATE(B37, " z RKUV do CORBS (module compliance) - procesy KYC/due diligence ")</f>
        <v xml:space="preserve">IF_34_EXT z RKUV do CORBS (module compliance) - procesy KYC/due diligence </v>
      </c>
      <c r="K37" s="8" t="s">
        <v>140</v>
      </c>
      <c r="L37" s="8"/>
      <c r="M37" s="8" t="s">
        <v>23</v>
      </c>
      <c r="N37" s="8" t="s">
        <v>117</v>
      </c>
      <c r="O37" s="8" t="s">
        <v>81</v>
      </c>
      <c r="P37" s="8" t="s">
        <v>26</v>
      </c>
      <c r="Q37" s="35" t="s">
        <v>40</v>
      </c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2" ht="51">
      <c r="A38" s="26" t="s">
        <v>141</v>
      </c>
      <c r="B38" s="9" t="str">
        <f t="shared" si="0"/>
        <v>IF_35_EXT</v>
      </c>
      <c r="C38" s="3" t="s">
        <v>142</v>
      </c>
      <c r="D38" s="6" t="s">
        <v>143</v>
      </c>
      <c r="E38" s="6" t="s">
        <v>144</v>
      </c>
      <c r="F38" s="6" t="s">
        <v>145</v>
      </c>
      <c r="G38" s="6" t="s">
        <v>20</v>
      </c>
      <c r="H38" s="6" t="s">
        <v>20</v>
      </c>
      <c r="I38" s="6"/>
      <c r="J38" s="7" t="str">
        <f>CONCATENATE(B38, " zo systému Web do CORBS pre oblasť IF Načítanie úrokových sadzieb  - Načítanie úrokovej sadzby SARON z web stránky Švajčiarskej národnej banky ")</f>
        <v xml:space="preserve">IF_35_EXT zo systému Web do CORBS pre oblasť IF Načítanie úrokových sadzieb  - Načítanie úrokovej sadzby SARON z web stránky Švajčiarskej národnej banky </v>
      </c>
      <c r="K38" s="8" t="s">
        <v>146</v>
      </c>
      <c r="L38" s="8"/>
      <c r="M38" s="8" t="s">
        <v>79</v>
      </c>
      <c r="N38" s="8" t="s">
        <v>117</v>
      </c>
      <c r="O38" s="8" t="s">
        <v>81</v>
      </c>
      <c r="P38" s="8" t="s">
        <v>26</v>
      </c>
      <c r="Q38" s="35" t="s">
        <v>40</v>
      </c>
    </row>
    <row r="39" spans="1:32" ht="25.5">
      <c r="A39" s="26" t="s">
        <v>147</v>
      </c>
      <c r="B39" s="9" t="str">
        <f t="shared" si="0"/>
        <v>IF_36_EXT</v>
      </c>
      <c r="C39" s="8"/>
      <c r="D39" s="8" t="s">
        <v>143</v>
      </c>
      <c r="E39" s="8" t="s">
        <v>148</v>
      </c>
      <c r="F39" s="8" t="s">
        <v>148</v>
      </c>
      <c r="G39" s="8" t="s">
        <v>20</v>
      </c>
      <c r="H39" s="8" t="s">
        <v>148</v>
      </c>
      <c r="I39" s="8"/>
      <c r="J39" s="15" t="str">
        <f>CONCATENATE(B39, " z web rozhranie do CORBS - Ostatné kurzové lístky a kurzové sadzby ")</f>
        <v xml:space="preserve">IF_36_EXT z web rozhranie do CORBS - Ostatné kurzové lístky a kurzové sadzby </v>
      </c>
      <c r="K39" s="8"/>
      <c r="L39" s="8"/>
      <c r="M39" s="8" t="s">
        <v>79</v>
      </c>
      <c r="N39" s="8" t="s">
        <v>117</v>
      </c>
      <c r="O39" s="8" t="s">
        <v>81</v>
      </c>
      <c r="P39" s="8" t="s">
        <v>26</v>
      </c>
      <c r="Q39" s="35" t="s">
        <v>40</v>
      </c>
    </row>
    <row r="40" spans="1:32" ht="51">
      <c r="A40" s="26" t="s">
        <v>149</v>
      </c>
      <c r="B40" s="9" t="str">
        <f t="shared" si="0"/>
        <v>IF_37_INT NBS</v>
      </c>
      <c r="C40" s="3" t="s">
        <v>150</v>
      </c>
      <c r="D40" s="6" t="s">
        <v>50</v>
      </c>
      <c r="E40" s="6" t="s">
        <v>51</v>
      </c>
      <c r="F40" s="6" t="s">
        <v>20</v>
      </c>
      <c r="G40" s="6" t="s">
        <v>51</v>
      </c>
      <c r="H40" s="6" t="s">
        <v>51</v>
      </c>
      <c r="I40" s="6"/>
      <c r="J40" s="15" t="str">
        <f>CONCATENATE(B40, " zo systému CORBS do Uvery pre oblasť IF Informácia o poskytnutých úveroch - Prenos informácií - statických a transakčných dát o poskytnutých úveroch pre potreby ORLZ")</f>
        <v>IF_37_INT NBS zo systému CORBS do Uvery pre oblasť IF Informácia o poskytnutých úveroch - Prenos informácií - statických a transakčných dát o poskytnutých úveroch pre potreby ORLZ</v>
      </c>
      <c r="K40" s="8"/>
      <c r="L40" s="8"/>
      <c r="M40" s="8" t="s">
        <v>79</v>
      </c>
      <c r="N40" s="8" t="s">
        <v>80</v>
      </c>
      <c r="O40" s="8" t="s">
        <v>25</v>
      </c>
      <c r="P40" s="8" t="s">
        <v>26</v>
      </c>
      <c r="Q40" s="35" t="s">
        <v>302</v>
      </c>
    </row>
    <row r="41" spans="1:32" ht="38.25">
      <c r="A41" s="26" t="s">
        <v>151</v>
      </c>
      <c r="B41" s="9" t="str">
        <f t="shared" si="0"/>
        <v>IF_38_INT NBS</v>
      </c>
      <c r="C41" s="27" t="s">
        <v>17</v>
      </c>
      <c r="D41" s="6" t="s">
        <v>50</v>
      </c>
      <c r="E41" s="6" t="s">
        <v>51</v>
      </c>
      <c r="F41" s="6" t="s">
        <v>51</v>
      </c>
      <c r="G41" s="6" t="s">
        <v>20</v>
      </c>
      <c r="H41" s="6" t="s">
        <v>20</v>
      </c>
      <c r="I41" s="6"/>
      <c r="J41" s="15" t="str">
        <f>CONCATENATE(B41, " z PAM do CORBS Payment engine
Hromadne platobné príkazy pre spracovanie mzdy zamestnancov")</f>
        <v>IF_38_INT NBS z PAM do CORBS Payment engine
Hromadne platobné príkazy pre spracovanie mzdy zamestnancov</v>
      </c>
      <c r="K41" s="8"/>
      <c r="L41" s="8"/>
      <c r="M41" s="8" t="s">
        <v>79</v>
      </c>
      <c r="N41" s="8" t="s">
        <v>80</v>
      </c>
      <c r="O41" s="8" t="s">
        <v>25</v>
      </c>
      <c r="P41" s="8" t="s">
        <v>39</v>
      </c>
      <c r="Q41" s="35" t="s">
        <v>302</v>
      </c>
    </row>
    <row r="42" spans="1:32" ht="76.5">
      <c r="A42" s="26" t="s">
        <v>152</v>
      </c>
      <c r="B42" s="9" t="str">
        <f t="shared" si="0"/>
        <v>IF_39_INT NBS</v>
      </c>
      <c r="C42" s="27" t="s">
        <v>17</v>
      </c>
      <c r="D42" s="6" t="s">
        <v>153</v>
      </c>
      <c r="E42" s="6" t="s">
        <v>153</v>
      </c>
      <c r="F42" s="6" t="s">
        <v>20</v>
      </c>
      <c r="G42" s="6" t="s">
        <v>153</v>
      </c>
      <c r="H42" s="6" t="s">
        <v>153</v>
      </c>
      <c r="I42" s="6"/>
      <c r="J42" s="7" t="str">
        <f>CONCATENATE(B42, " integrácia z CORBS do DWH: denná extrakcia základných domén ")</f>
        <v xml:space="preserve">IF_39_INT NBS integrácia z CORBS do DWH: denná extrakcia základných domén </v>
      </c>
      <c r="K42" s="8" t="s">
        <v>154</v>
      </c>
      <c r="L42" s="8"/>
      <c r="M42" s="8" t="s">
        <v>79</v>
      </c>
      <c r="N42" s="8" t="s">
        <v>80</v>
      </c>
      <c r="O42" s="8" t="s">
        <v>81</v>
      </c>
      <c r="P42" s="8" t="s">
        <v>26</v>
      </c>
      <c r="Q42" s="35" t="s">
        <v>302</v>
      </c>
    </row>
    <row r="43" spans="1:32" ht="38.25">
      <c r="A43" s="26" t="s">
        <v>155</v>
      </c>
      <c r="B43" s="9" t="str">
        <f t="shared" si="0"/>
        <v>IF_40_INT NBS</v>
      </c>
      <c r="C43" s="27" t="s">
        <v>17</v>
      </c>
      <c r="D43" s="6" t="s">
        <v>153</v>
      </c>
      <c r="E43" s="6" t="s">
        <v>153</v>
      </c>
      <c r="F43" s="6" t="s">
        <v>153</v>
      </c>
      <c r="G43" s="6" t="s">
        <v>20</v>
      </c>
      <c r="H43" s="6" t="s">
        <v>20</v>
      </c>
      <c r="I43" s="6"/>
      <c r="J43" s="19" t="str">
        <f>CONCATENATE(B43, " integrácia z DWH do CORBS : spätné rozhranie na zaslanie údajov o prepočítanom AML skóre zákazníckeho portfólia")</f>
        <v>IF_40_INT NBS integrácia z DWH do CORBS : spätné rozhranie na zaslanie údajov o prepočítanom AML skóre zákazníckeho portfólia</v>
      </c>
      <c r="K43" s="8"/>
      <c r="L43" s="8"/>
      <c r="M43" s="8" t="s">
        <v>79</v>
      </c>
      <c r="N43" s="8" t="s">
        <v>80</v>
      </c>
      <c r="O43" s="8" t="s">
        <v>25</v>
      </c>
      <c r="P43" s="8" t="s">
        <v>26</v>
      </c>
      <c r="Q43" s="35" t="s">
        <v>302</v>
      </c>
    </row>
    <row r="44" spans="1:32" ht="105">
      <c r="A44" s="26" t="s">
        <v>156</v>
      </c>
      <c r="B44" s="9" t="str">
        <f t="shared" si="0"/>
        <v>IF_41_INT NBS</v>
      </c>
      <c r="C44" s="6" t="s">
        <v>157</v>
      </c>
      <c r="D44" s="3" t="s">
        <v>158</v>
      </c>
      <c r="E44" s="3" t="s">
        <v>158</v>
      </c>
      <c r="F44" s="6" t="s">
        <v>20</v>
      </c>
      <c r="G44" s="3" t="s">
        <v>158</v>
      </c>
      <c r="H44" s="3" t="s">
        <v>158</v>
      </c>
      <c r="I44" s="4"/>
      <c r="J44" s="21" t="str">
        <f>CONCATENATE(B44, " zo systému CORBS do RBUZ: Prenos dát platobných položiek úhrad poplatkov za výpis")</f>
        <v>IF_41_INT NBS zo systému CORBS do RBUZ: Prenos dát platobných položiek úhrad poplatkov za výpis</v>
      </c>
      <c r="K44" s="25" t="s">
        <v>159</v>
      </c>
      <c r="L44" s="4" t="s">
        <v>160</v>
      </c>
      <c r="M44" s="4" t="s">
        <v>79</v>
      </c>
      <c r="N44" s="8" t="s">
        <v>80</v>
      </c>
      <c r="O44" s="8" t="s">
        <v>25</v>
      </c>
      <c r="P44" s="3" t="s">
        <v>26</v>
      </c>
      <c r="Q44" s="35" t="s">
        <v>302</v>
      </c>
    </row>
    <row r="45" spans="1:32" ht="102">
      <c r="A45">
        <v>45</v>
      </c>
      <c r="B45" s="9" t="str">
        <f t="shared" ref="B45:B55" si="1">CONCATENATE("IF_",A45,"_",Q45)</f>
        <v>IF_45_EXT</v>
      </c>
      <c r="C45" s="9" t="s">
        <v>167</v>
      </c>
      <c r="D45" s="6" t="s">
        <v>113</v>
      </c>
      <c r="E45" s="6" t="s">
        <v>114</v>
      </c>
      <c r="F45" s="6" t="s">
        <v>168</v>
      </c>
      <c r="G45" s="6" t="s">
        <v>20</v>
      </c>
      <c r="H45" s="6" t="s">
        <v>20</v>
      </c>
      <c r="I45" s="6"/>
      <c r="J45" s="16" t="str">
        <f>CONCATENATE(B45, " zo systému CORBS z Web Databaza stratenych dokladov - Kontrola dokladov (občiasnky preukaz, cestovný pas) voči databáze stratených a odcudzených dokladov MV SR")</f>
        <v>IF_45_EXT zo systému CORBS z Web Databaza stratenych dokladov - Kontrola dokladov (občiasnky preukaz, cestovný pas) voči databáze stratených a odcudzených dokladov MV SR</v>
      </c>
      <c r="K45" s="24" t="s">
        <v>169</v>
      </c>
      <c r="L45" s="8"/>
      <c r="M45" s="8" t="s">
        <v>23</v>
      </c>
      <c r="N45" s="8" t="s">
        <v>24</v>
      </c>
      <c r="O45" s="8" t="s">
        <v>313</v>
      </c>
      <c r="P45" s="8" t="s">
        <v>26</v>
      </c>
      <c r="Q45" s="35" t="s">
        <v>40</v>
      </c>
    </row>
    <row r="46" spans="1:32" ht="242.25">
      <c r="A46">
        <v>46</v>
      </c>
      <c r="B46" s="9" t="str">
        <f t="shared" si="1"/>
        <v>IF_46_EXT</v>
      </c>
      <c r="C46" s="27" t="s">
        <v>17</v>
      </c>
      <c r="D46" s="6" t="s">
        <v>113</v>
      </c>
      <c r="E46" s="6" t="s">
        <v>114</v>
      </c>
      <c r="F46" s="6" t="s">
        <v>170</v>
      </c>
      <c r="G46" s="6" t="s">
        <v>20</v>
      </c>
      <c r="H46" s="6" t="s">
        <v>20</v>
      </c>
      <c r="I46" s="6"/>
      <c r="J46" s="15" t="str">
        <f>CONCATENATE(B46, " z CORBS do MVSR
Kontrola klienta voči Sankciovaným osobám a voči všetkým povinným zoznamom zo stránky MVSR a iných")</f>
        <v>IF_46_EXT z CORBS do MVSR
Kontrola klienta voči Sankciovaným osobám a voči všetkým povinným zoznamom zo stránky MVSR a iných</v>
      </c>
      <c r="K46" s="8" t="s">
        <v>171</v>
      </c>
      <c r="L46" s="8"/>
      <c r="M46" s="8" t="s">
        <v>79</v>
      </c>
      <c r="N46" s="8" t="s">
        <v>80</v>
      </c>
      <c r="O46" s="8" t="s">
        <v>81</v>
      </c>
      <c r="P46" s="8" t="s">
        <v>26</v>
      </c>
      <c r="Q46" s="35" t="s">
        <v>40</v>
      </c>
    </row>
    <row r="47" spans="1:32" ht="76.5">
      <c r="A47">
        <v>47</v>
      </c>
      <c r="B47" s="9" t="str">
        <f t="shared" si="1"/>
        <v>IF_47_EXT</v>
      </c>
      <c r="C47" s="27" t="s">
        <v>17</v>
      </c>
      <c r="D47" s="6" t="s">
        <v>172</v>
      </c>
      <c r="E47" s="6" t="s">
        <v>173</v>
      </c>
      <c r="F47" s="6" t="s">
        <v>20</v>
      </c>
      <c r="G47" s="6" t="s">
        <v>173</v>
      </c>
      <c r="H47" s="6" t="s">
        <v>173</v>
      </c>
      <c r="I47" s="6"/>
      <c r="J47" s="7" t="str">
        <f>CONCATENATE(B47, " z CORBS do CRÚ zasielanie údajov do Centrálneho registra účtov")</f>
        <v>IF_47_EXT z CORBS do CRÚ zasielanie údajov do Centrálneho registra účtov</v>
      </c>
      <c r="K47" s="8" t="s">
        <v>174</v>
      </c>
      <c r="L47" s="8" t="s">
        <v>305</v>
      </c>
      <c r="M47" s="8" t="s">
        <v>23</v>
      </c>
      <c r="N47" s="8" t="s">
        <v>24</v>
      </c>
      <c r="O47" s="8" t="s">
        <v>25</v>
      </c>
      <c r="P47" s="8" t="s">
        <v>26</v>
      </c>
      <c r="Q47" s="35" t="s">
        <v>40</v>
      </c>
    </row>
    <row r="48" spans="1:32" ht="133.15" customHeight="1">
      <c r="A48">
        <v>49</v>
      </c>
      <c r="B48" s="34" t="str">
        <f t="shared" si="1"/>
        <v>IF_49_INT NBS</v>
      </c>
      <c r="C48" s="27" t="s">
        <v>17</v>
      </c>
      <c r="D48" s="6" t="s">
        <v>64</v>
      </c>
      <c r="E48" s="6" t="s">
        <v>65</v>
      </c>
      <c r="F48" s="6" t="s">
        <v>20</v>
      </c>
      <c r="G48" s="6" t="s">
        <v>65</v>
      </c>
      <c r="H48" s="6" t="s">
        <v>65</v>
      </c>
      <c r="I48" s="6"/>
      <c r="J48" s="21" t="str">
        <f>CONCATENATE(B48, " zo systémov CORBS, IBFO, SYMONA : Prenos dát VK a účtových dokladov do S/4HANA do VK, Prenos výpisov z bankových účtov vedených v CORBS do vedľajšej knihy dodávateľov/odberateľov v S/4HANA")</f>
        <v>IF_49_INT NBS zo systémov CORBS, IBFO, SYMONA : Prenos dát VK a účtových dokladov do S/4HANA do VK, Prenos výpisov z bankových účtov vedených v CORBS do vedľajšej knihy dodávateľov/odberateľov v S/4HANA</v>
      </c>
      <c r="K48" s="8" t="s">
        <v>311</v>
      </c>
      <c r="L48" s="8" t="s">
        <v>175</v>
      </c>
      <c r="M48" s="4" t="s">
        <v>79</v>
      </c>
      <c r="N48" s="8" t="s">
        <v>80</v>
      </c>
      <c r="O48" s="8" t="s">
        <v>25</v>
      </c>
      <c r="P48" s="8" t="s">
        <v>26</v>
      </c>
      <c r="Q48" s="35" t="s">
        <v>302</v>
      </c>
    </row>
    <row r="49" spans="1:17" ht="89.25">
      <c r="A49">
        <v>50</v>
      </c>
      <c r="B49" s="9" t="str">
        <f t="shared" si="1"/>
        <v>IF_50_INT NBS</v>
      </c>
      <c r="C49" s="27" t="s">
        <v>17</v>
      </c>
      <c r="D49" s="36" t="s">
        <v>310</v>
      </c>
      <c r="E49" s="6" t="s">
        <v>176</v>
      </c>
      <c r="F49" s="6" t="s">
        <v>19</v>
      </c>
      <c r="G49" s="6" t="s">
        <v>176</v>
      </c>
      <c r="H49" s="3"/>
      <c r="I49" s="3"/>
      <c r="J49" s="21" t="s">
        <v>308</v>
      </c>
      <c r="K49" s="8" t="s">
        <v>309</v>
      </c>
      <c r="L49" s="8" t="s">
        <v>177</v>
      </c>
      <c r="M49" s="4" t="s">
        <v>23</v>
      </c>
      <c r="N49" s="4" t="s">
        <v>24</v>
      </c>
      <c r="O49" s="8" t="s">
        <v>81</v>
      </c>
      <c r="P49" s="4" t="s">
        <v>26</v>
      </c>
      <c r="Q49" s="35" t="s">
        <v>302</v>
      </c>
    </row>
    <row r="50" spans="1:17" ht="38.25">
      <c r="A50">
        <v>52</v>
      </c>
      <c r="B50" s="9" t="str">
        <f t="shared" si="1"/>
        <v>IF_52_INT CORBS</v>
      </c>
      <c r="C50" s="27" t="s">
        <v>17</v>
      </c>
      <c r="D50" s="3"/>
      <c r="E50" s="3"/>
      <c r="F50" s="6" t="s">
        <v>178</v>
      </c>
      <c r="G50" s="6" t="s">
        <v>179</v>
      </c>
      <c r="H50" s="3"/>
      <c r="I50" s="3"/>
      <c r="J50" s="21" t="s">
        <v>180</v>
      </c>
      <c r="K50" s="4"/>
      <c r="L50" s="8" t="s">
        <v>181</v>
      </c>
      <c r="M50" s="38" t="s">
        <v>304</v>
      </c>
      <c r="N50" s="38" t="s">
        <v>304</v>
      </c>
      <c r="O50" s="38" t="s">
        <v>81</v>
      </c>
      <c r="P50" s="24" t="s">
        <v>26</v>
      </c>
      <c r="Q50" s="35" t="s">
        <v>303</v>
      </c>
    </row>
    <row r="51" spans="1:17" ht="38.25">
      <c r="A51">
        <v>53</v>
      </c>
      <c r="B51" s="9" t="str">
        <f t="shared" si="1"/>
        <v>IF_53_INT CORBS</v>
      </c>
      <c r="C51" s="27" t="s">
        <v>17</v>
      </c>
      <c r="D51" s="29"/>
      <c r="E51" s="29"/>
      <c r="F51" s="6" t="s">
        <v>178</v>
      </c>
      <c r="G51" s="6" t="s">
        <v>182</v>
      </c>
      <c r="H51" s="29"/>
      <c r="I51" s="29"/>
      <c r="J51" s="21" t="s">
        <v>183</v>
      </c>
      <c r="K51" s="29"/>
      <c r="L51" s="8" t="s">
        <v>184</v>
      </c>
      <c r="M51" s="38" t="s">
        <v>304</v>
      </c>
      <c r="N51" s="38" t="s">
        <v>304</v>
      </c>
      <c r="O51" s="38" t="s">
        <v>81</v>
      </c>
      <c r="P51" s="24" t="s">
        <v>26</v>
      </c>
      <c r="Q51" s="35" t="s">
        <v>303</v>
      </c>
    </row>
    <row r="52" spans="1:17" ht="51">
      <c r="A52">
        <v>54</v>
      </c>
      <c r="B52" s="9" t="str">
        <f t="shared" si="1"/>
        <v>IF_54_INT CORBS</v>
      </c>
      <c r="C52" s="27" t="s">
        <v>17</v>
      </c>
      <c r="D52" s="29"/>
      <c r="E52" s="29"/>
      <c r="F52" s="6" t="s">
        <v>182</v>
      </c>
      <c r="G52" s="6" t="s">
        <v>185</v>
      </c>
      <c r="H52" s="29"/>
      <c r="I52" s="29"/>
      <c r="J52" s="21" t="s">
        <v>186</v>
      </c>
      <c r="K52" s="29"/>
      <c r="L52" s="8" t="s">
        <v>187</v>
      </c>
      <c r="M52" s="38" t="s">
        <v>304</v>
      </c>
      <c r="N52" s="38" t="s">
        <v>304</v>
      </c>
      <c r="O52" s="38" t="s">
        <v>81</v>
      </c>
      <c r="P52" s="24" t="s">
        <v>26</v>
      </c>
      <c r="Q52" s="35" t="s">
        <v>303</v>
      </c>
    </row>
    <row r="53" spans="1:17" ht="38.25">
      <c r="A53">
        <v>55</v>
      </c>
      <c r="B53" s="9" t="str">
        <f t="shared" si="1"/>
        <v>IF_55_INT CORBS</v>
      </c>
      <c r="C53" s="27" t="s">
        <v>17</v>
      </c>
      <c r="D53" s="29"/>
      <c r="E53" s="29"/>
      <c r="F53" s="6" t="s">
        <v>182</v>
      </c>
      <c r="G53" s="6" t="s">
        <v>188</v>
      </c>
      <c r="H53" s="29"/>
      <c r="I53" s="29"/>
      <c r="J53" s="21" t="s">
        <v>189</v>
      </c>
      <c r="K53" s="29"/>
      <c r="L53" s="8" t="s">
        <v>190</v>
      </c>
      <c r="M53" s="38" t="s">
        <v>304</v>
      </c>
      <c r="N53" s="38" t="s">
        <v>304</v>
      </c>
      <c r="O53" s="38" t="s">
        <v>81</v>
      </c>
      <c r="P53" s="24" t="s">
        <v>26</v>
      </c>
      <c r="Q53" s="35" t="s">
        <v>303</v>
      </c>
    </row>
    <row r="54" spans="1:17" ht="38.25">
      <c r="A54">
        <v>56</v>
      </c>
      <c r="B54" s="9" t="str">
        <f t="shared" si="1"/>
        <v>IF_56_INT CORBS</v>
      </c>
      <c r="C54" s="27" t="s">
        <v>17</v>
      </c>
      <c r="D54" s="29"/>
      <c r="E54" s="29"/>
      <c r="F54" s="6" t="s">
        <v>185</v>
      </c>
      <c r="G54" s="6" t="s">
        <v>179</v>
      </c>
      <c r="H54" s="29"/>
      <c r="I54" s="29"/>
      <c r="J54" s="21" t="s">
        <v>191</v>
      </c>
      <c r="K54" s="29"/>
      <c r="L54" s="8" t="s">
        <v>192</v>
      </c>
      <c r="M54" s="38" t="s">
        <v>304</v>
      </c>
      <c r="N54" s="38" t="s">
        <v>304</v>
      </c>
      <c r="O54" s="38" t="s">
        <v>81</v>
      </c>
      <c r="P54" s="24" t="s">
        <v>26</v>
      </c>
      <c r="Q54" s="35" t="s">
        <v>303</v>
      </c>
    </row>
    <row r="55" spans="1:17" ht="133.15" customHeight="1">
      <c r="A55">
        <v>57</v>
      </c>
      <c r="B55" s="9" t="str">
        <f t="shared" si="1"/>
        <v>IF_57_INT NBS</v>
      </c>
      <c r="C55" s="30" t="s">
        <v>17</v>
      </c>
      <c r="D55" s="6" t="s">
        <v>64</v>
      </c>
      <c r="E55" s="6" t="s">
        <v>65</v>
      </c>
      <c r="F55" s="6" t="s">
        <v>65</v>
      </c>
      <c r="G55" s="6" t="s">
        <v>20</v>
      </c>
      <c r="H55" s="6" t="s">
        <v>20</v>
      </c>
      <c r="I55" s="6"/>
      <c r="J55" s="21" t="str">
        <f>CONCATENATE(B55, " zo systému S/4 HANA do CORBS: Číselníky a master data ERP prenos do CORBS")</f>
        <v>IF_57_INT NBS zo systému S/4 HANA do CORBS: Číselníky a master data ERP prenos do CORBS</v>
      </c>
      <c r="K55" s="8" t="s">
        <v>193</v>
      </c>
      <c r="L55" s="8" t="s">
        <v>194</v>
      </c>
      <c r="M55" s="4" t="s">
        <v>79</v>
      </c>
      <c r="N55" s="8" t="s">
        <v>80</v>
      </c>
      <c r="O55" s="8" t="s">
        <v>25</v>
      </c>
      <c r="P55" s="8" t="s">
        <v>26</v>
      </c>
      <c r="Q55" s="35" t="s">
        <v>302</v>
      </c>
    </row>
    <row r="56" spans="1:17" ht="51">
      <c r="A56">
        <v>58</v>
      </c>
      <c r="B56" s="9" t="str">
        <f t="shared" ref="B56" si="2">CONCATENATE("IF_",A56,"_",Q56)</f>
        <v>IF_58_EXT</v>
      </c>
      <c r="C56" s="30" t="s">
        <v>17</v>
      </c>
      <c r="D56" s="6" t="s">
        <v>113</v>
      </c>
      <c r="E56" s="6" t="s">
        <v>195</v>
      </c>
      <c r="F56" s="6" t="s">
        <v>195</v>
      </c>
      <c r="G56" s="6" t="s">
        <v>20</v>
      </c>
      <c r="H56" s="6" t="s">
        <v>195</v>
      </c>
      <c r="I56" s="6"/>
      <c r="J56" s="21" t="s">
        <v>196</v>
      </c>
      <c r="K56" s="8" t="s">
        <v>197</v>
      </c>
      <c r="L56" s="8" t="s">
        <v>198</v>
      </c>
      <c r="M56" s="4" t="s">
        <v>79</v>
      </c>
      <c r="N56" s="8" t="s">
        <v>80</v>
      </c>
      <c r="O56" s="8" t="s">
        <v>81</v>
      </c>
      <c r="P56" s="8" t="s">
        <v>26</v>
      </c>
      <c r="Q56" s="35" t="s">
        <v>40</v>
      </c>
    </row>
    <row r="57" spans="1:17" ht="25.5">
      <c r="A57">
        <v>59</v>
      </c>
      <c r="B57" s="9" t="str">
        <f t="shared" ref="B57:B58" si="3">CONCATENATE("IF_",A57,"_",Q57)</f>
        <v>IF_59_EXT</v>
      </c>
      <c r="C57" s="30" t="s">
        <v>17</v>
      </c>
      <c r="D57" s="6" t="s">
        <v>113</v>
      </c>
      <c r="E57" s="6" t="s">
        <v>199</v>
      </c>
      <c r="F57" s="6" t="s">
        <v>199</v>
      </c>
      <c r="G57" s="6" t="s">
        <v>20</v>
      </c>
      <c r="H57" s="6" t="s">
        <v>199</v>
      </c>
      <c r="I57" s="6"/>
      <c r="J57" s="21" t="s">
        <v>200</v>
      </c>
      <c r="K57" s="8" t="s">
        <v>201</v>
      </c>
      <c r="L57" s="8" t="s">
        <v>202</v>
      </c>
      <c r="M57" s="4" t="s">
        <v>23</v>
      </c>
      <c r="N57" s="8" t="s">
        <v>117</v>
      </c>
      <c r="O57" s="8" t="s">
        <v>81</v>
      </c>
      <c r="P57" s="8" t="s">
        <v>26</v>
      </c>
      <c r="Q57" s="35" t="s">
        <v>40</v>
      </c>
    </row>
    <row r="58" spans="1:17" ht="25.5">
      <c r="A58">
        <v>60</v>
      </c>
      <c r="B58" s="9" t="str">
        <f t="shared" si="3"/>
        <v>IF_60_INT NBS</v>
      </c>
      <c r="C58" s="30"/>
      <c r="D58" s="6" t="s">
        <v>50</v>
      </c>
      <c r="E58" s="6" t="s">
        <v>51</v>
      </c>
      <c r="F58" s="6" t="s">
        <v>51</v>
      </c>
      <c r="G58" s="6" t="s">
        <v>20</v>
      </c>
      <c r="H58" s="6" t="s">
        <v>20</v>
      </c>
      <c r="I58" s="6"/>
      <c r="J58" s="21" t="s">
        <v>203</v>
      </c>
      <c r="K58" s="8" t="s">
        <v>204</v>
      </c>
      <c r="L58" s="8" t="s">
        <v>205</v>
      </c>
      <c r="M58" s="4" t="s">
        <v>23</v>
      </c>
      <c r="N58" s="8" t="s">
        <v>24</v>
      </c>
      <c r="O58" s="8" t="s">
        <v>25</v>
      </c>
      <c r="P58" s="8" t="s">
        <v>26</v>
      </c>
      <c r="Q58" s="35" t="s">
        <v>302</v>
      </c>
    </row>
  </sheetData>
  <autoFilter ref="B1:Q58" xr:uid="{FF0F46F3-3FC7-4367-82AE-2FA75DCAEC54}"/>
  <phoneticPr fontId="15" type="noConversion"/>
  <pageMargins left="0.7" right="0.7" top="0.75" bottom="0.75" header="0.3" footer="0.3"/>
  <pageSetup scale="2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2262EA-8D8E-9249-AC96-401F0320A344}">
          <x14:formula1>
            <xm:f>Lists!$A$1:$A$6</xm:f>
          </x14:formula1>
          <xm:sqref>N55:N57 N2:N48</xm:sqref>
        </x14:dataValidation>
        <x14:dataValidation type="list" allowBlank="1" showInputMessage="1" showErrorMessage="1" xr:uid="{16BD275C-0662-434C-A427-6C297482D415}">
          <x14:formula1>
            <xm:f>Lists!$C$1:$C$3</xm:f>
          </x14:formula1>
          <xm:sqref>Q2:Q58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49B2B-848F-C04D-8522-9DAF7772D929}">
  <sheetPr>
    <tabColor theme="7" tint="0.79998168889431442"/>
  </sheetPr>
  <dimension ref="A1:H40"/>
  <sheetViews>
    <sheetView zoomScale="110" zoomScaleNormal="110" workbookViewId="0">
      <pane ySplit="1" topLeftCell="A2" activePane="bottomLeft" state="frozen"/>
      <selection pane="bottomLeft" activeCell="I1" sqref="I1:J1048576"/>
    </sheetView>
  </sheetViews>
  <sheetFormatPr defaultColWidth="8.7109375" defaultRowHeight="15"/>
  <cols>
    <col min="2" max="2" width="10.140625" customWidth="1"/>
    <col min="3" max="3" width="13.7109375" customWidth="1"/>
    <col min="4" max="5" width="14.42578125" customWidth="1"/>
    <col min="6" max="6" width="45.140625" customWidth="1"/>
    <col min="7" max="7" width="45.7109375" customWidth="1"/>
    <col min="8" max="8" width="0.140625" customWidth="1"/>
  </cols>
  <sheetData>
    <row r="1" spans="1:8" ht="37.9" customHeight="1">
      <c r="A1" s="1" t="s">
        <v>0</v>
      </c>
      <c r="B1" s="1" t="s">
        <v>3</v>
      </c>
      <c r="C1" s="2" t="s">
        <v>206</v>
      </c>
      <c r="D1" s="2" t="s">
        <v>207</v>
      </c>
      <c r="E1" s="2" t="s">
        <v>208</v>
      </c>
      <c r="F1" s="2" t="s">
        <v>209</v>
      </c>
      <c r="G1" s="2" t="s">
        <v>9</v>
      </c>
      <c r="H1" s="2" t="s">
        <v>15</v>
      </c>
    </row>
    <row r="2" spans="1:8" ht="24">
      <c r="A2" s="3" t="s">
        <v>72</v>
      </c>
      <c r="B2" s="3" t="s">
        <v>210</v>
      </c>
      <c r="C2" s="3" t="s">
        <v>210</v>
      </c>
      <c r="D2" s="3" t="s">
        <v>211</v>
      </c>
      <c r="E2" s="3" t="s">
        <v>212</v>
      </c>
      <c r="F2" s="3" t="s">
        <v>213</v>
      </c>
      <c r="G2" s="4" t="s">
        <v>77</v>
      </c>
      <c r="H2" s="4"/>
    </row>
    <row r="3" spans="1:8" ht="24">
      <c r="A3" s="3" t="s">
        <v>83</v>
      </c>
      <c r="B3" s="3" t="s">
        <v>84</v>
      </c>
      <c r="C3" s="3" t="s">
        <v>211</v>
      </c>
      <c r="D3" s="3" t="s">
        <v>84</v>
      </c>
      <c r="E3" s="3"/>
      <c r="F3" s="3" t="s">
        <v>214</v>
      </c>
      <c r="G3" s="4" t="s">
        <v>215</v>
      </c>
      <c r="H3" s="4"/>
    </row>
    <row r="4" spans="1:8" ht="36">
      <c r="A4" s="3" t="s">
        <v>88</v>
      </c>
      <c r="B4" s="3" t="s">
        <v>84</v>
      </c>
      <c r="C4" s="3" t="s">
        <v>84</v>
      </c>
      <c r="D4" s="3" t="s">
        <v>211</v>
      </c>
      <c r="E4" s="3"/>
      <c r="F4" s="3" t="s">
        <v>216</v>
      </c>
      <c r="G4" s="4" t="s">
        <v>217</v>
      </c>
      <c r="H4" s="4"/>
    </row>
    <row r="5" spans="1:8" ht="36">
      <c r="A5" s="3" t="s">
        <v>93</v>
      </c>
      <c r="B5" s="3" t="s">
        <v>84</v>
      </c>
      <c r="C5" s="3" t="s">
        <v>84</v>
      </c>
      <c r="D5" s="3" t="s">
        <v>211</v>
      </c>
      <c r="E5" s="3"/>
      <c r="F5" s="3" t="s">
        <v>218</v>
      </c>
      <c r="G5" s="4" t="s">
        <v>219</v>
      </c>
      <c r="H5" s="4"/>
    </row>
    <row r="6" spans="1:8">
      <c r="A6" s="3" t="s">
        <v>102</v>
      </c>
      <c r="B6" s="3" t="s">
        <v>104</v>
      </c>
      <c r="C6" s="3" t="s">
        <v>211</v>
      </c>
      <c r="D6" s="3" t="s">
        <v>104</v>
      </c>
      <c r="E6" s="3"/>
      <c r="F6" s="3" t="s">
        <v>220</v>
      </c>
      <c r="G6" s="4" t="s">
        <v>221</v>
      </c>
      <c r="H6" s="4"/>
    </row>
    <row r="7" spans="1:8" ht="36">
      <c r="A7" s="3" t="s">
        <v>222</v>
      </c>
      <c r="B7" s="3" t="s">
        <v>104</v>
      </c>
      <c r="C7" s="3" t="s">
        <v>104</v>
      </c>
      <c r="D7" s="3" t="s">
        <v>211</v>
      </c>
      <c r="E7" s="3"/>
      <c r="F7" s="3" t="s">
        <v>223</v>
      </c>
      <c r="G7" s="4" t="s">
        <v>224</v>
      </c>
      <c r="H7" s="4"/>
    </row>
    <row r="8" spans="1:8">
      <c r="A8" s="3" t="s">
        <v>225</v>
      </c>
      <c r="B8" s="3" t="s">
        <v>104</v>
      </c>
      <c r="C8" s="3" t="s">
        <v>211</v>
      </c>
      <c r="D8" s="3" t="s">
        <v>104</v>
      </c>
      <c r="E8" s="3"/>
      <c r="F8" s="3" t="s">
        <v>226</v>
      </c>
      <c r="G8" s="4" t="s">
        <v>221</v>
      </c>
      <c r="H8" s="4"/>
    </row>
    <row r="9" spans="1:8" ht="24">
      <c r="A9" s="3" t="s">
        <v>157</v>
      </c>
      <c r="B9" s="3" t="s">
        <v>158</v>
      </c>
      <c r="C9" s="3" t="s">
        <v>211</v>
      </c>
      <c r="D9" s="3" t="s">
        <v>158</v>
      </c>
      <c r="E9" s="3"/>
      <c r="F9" s="3" t="s">
        <v>227</v>
      </c>
      <c r="G9" s="4" t="s">
        <v>228</v>
      </c>
      <c r="H9" s="4"/>
    </row>
    <row r="10" spans="1:8" ht="24">
      <c r="A10" s="3" t="s">
        <v>229</v>
      </c>
      <c r="B10" s="3" t="s">
        <v>230</v>
      </c>
      <c r="C10" s="3" t="s">
        <v>211</v>
      </c>
      <c r="D10" s="3" t="s">
        <v>230</v>
      </c>
      <c r="E10" s="3"/>
      <c r="F10" s="3" t="s">
        <v>231</v>
      </c>
      <c r="G10" s="4" t="s">
        <v>232</v>
      </c>
      <c r="H10" s="4"/>
    </row>
    <row r="11" spans="1:8" ht="36">
      <c r="A11" s="3" t="s">
        <v>233</v>
      </c>
      <c r="B11" s="3" t="s">
        <v>230</v>
      </c>
      <c r="C11" s="3" t="s">
        <v>230</v>
      </c>
      <c r="D11" s="3" t="s">
        <v>211</v>
      </c>
      <c r="E11" s="3"/>
      <c r="F11" s="3" t="s">
        <v>234</v>
      </c>
      <c r="G11" s="4" t="s">
        <v>235</v>
      </c>
      <c r="H11" s="4"/>
    </row>
    <row r="12" spans="1:8" ht="36">
      <c r="A12" s="3" t="s">
        <v>34</v>
      </c>
      <c r="B12" s="3" t="s">
        <v>236</v>
      </c>
      <c r="C12" s="3" t="s">
        <v>211</v>
      </c>
      <c r="D12" s="3" t="s">
        <v>236</v>
      </c>
      <c r="E12" s="3"/>
      <c r="F12" s="3" t="s">
        <v>237</v>
      </c>
      <c r="G12" s="4" t="s">
        <v>238</v>
      </c>
      <c r="H12" s="4"/>
    </row>
    <row r="13" spans="1:8" ht="24">
      <c r="A13" s="3" t="s">
        <v>42</v>
      </c>
      <c r="B13" s="3" t="s">
        <v>236</v>
      </c>
      <c r="C13" s="3" t="s">
        <v>236</v>
      </c>
      <c r="D13" s="3" t="s">
        <v>211</v>
      </c>
      <c r="E13" s="3"/>
      <c r="F13" s="3" t="s">
        <v>239</v>
      </c>
      <c r="G13" s="4" t="s">
        <v>240</v>
      </c>
      <c r="H13" s="4"/>
    </row>
    <row r="14" spans="1:8" ht="36">
      <c r="A14" s="3" t="s">
        <v>96</v>
      </c>
      <c r="B14" s="3" t="s">
        <v>241</v>
      </c>
      <c r="C14" s="3" t="s">
        <v>211</v>
      </c>
      <c r="D14" s="3" t="s">
        <v>241</v>
      </c>
      <c r="E14" s="3"/>
      <c r="F14" s="3" t="s">
        <v>242</v>
      </c>
      <c r="G14" s="4" t="s">
        <v>243</v>
      </c>
      <c r="H14" s="4"/>
    </row>
    <row r="15" spans="1:8" ht="24">
      <c r="A15" s="3" t="s">
        <v>99</v>
      </c>
      <c r="B15" s="3" t="s">
        <v>241</v>
      </c>
      <c r="C15" s="3" t="s">
        <v>241</v>
      </c>
      <c r="D15" s="3" t="s">
        <v>211</v>
      </c>
      <c r="E15" s="3"/>
      <c r="F15" s="3" t="s">
        <v>244</v>
      </c>
      <c r="G15" s="4" t="s">
        <v>245</v>
      </c>
      <c r="H15" s="4"/>
    </row>
    <row r="16" spans="1:8" ht="24">
      <c r="A16" s="3" t="s">
        <v>246</v>
      </c>
      <c r="B16" s="3" t="s">
        <v>247</v>
      </c>
      <c r="C16" s="3" t="s">
        <v>211</v>
      </c>
      <c r="D16" s="3" t="s">
        <v>247</v>
      </c>
      <c r="E16" s="3"/>
      <c r="F16" s="3" t="s">
        <v>248</v>
      </c>
      <c r="G16" s="4" t="s">
        <v>249</v>
      </c>
      <c r="H16" s="4"/>
    </row>
    <row r="17" spans="1:8" ht="24">
      <c r="A17" s="3" t="s">
        <v>250</v>
      </c>
      <c r="B17" s="3" t="s">
        <v>247</v>
      </c>
      <c r="C17" s="3" t="s">
        <v>211</v>
      </c>
      <c r="D17" s="3" t="s">
        <v>247</v>
      </c>
      <c r="E17" s="3"/>
      <c r="F17" s="3" t="s">
        <v>251</v>
      </c>
      <c r="G17" s="4" t="s">
        <v>252</v>
      </c>
      <c r="H17" s="4"/>
    </row>
    <row r="18" spans="1:8" ht="24">
      <c r="A18" s="3" t="s">
        <v>253</v>
      </c>
      <c r="B18" s="3" t="s">
        <v>247</v>
      </c>
      <c r="C18" s="3" t="s">
        <v>211</v>
      </c>
      <c r="D18" s="3" t="s">
        <v>247</v>
      </c>
      <c r="E18" s="3"/>
      <c r="F18" s="3" t="s">
        <v>254</v>
      </c>
      <c r="G18" s="4" t="s">
        <v>255</v>
      </c>
      <c r="H18" s="4"/>
    </row>
    <row r="19" spans="1:8" ht="24">
      <c r="A19" s="3" t="s">
        <v>256</v>
      </c>
      <c r="B19" s="3" t="s">
        <v>247</v>
      </c>
      <c r="C19" s="3" t="s">
        <v>247</v>
      </c>
      <c r="D19" s="3" t="s">
        <v>211</v>
      </c>
      <c r="E19" s="3"/>
      <c r="F19" s="3" t="s">
        <v>257</v>
      </c>
      <c r="G19" s="4" t="s">
        <v>258</v>
      </c>
      <c r="H19" s="4"/>
    </row>
    <row r="20" spans="1:8" ht="24">
      <c r="A20" s="3" t="s">
        <v>259</v>
      </c>
      <c r="B20" s="3" t="s">
        <v>247</v>
      </c>
      <c r="C20" s="3" t="s">
        <v>247</v>
      </c>
      <c r="D20" s="3" t="s">
        <v>211</v>
      </c>
      <c r="E20" s="3"/>
      <c r="F20" s="3" t="s">
        <v>260</v>
      </c>
      <c r="G20" s="4" t="s">
        <v>261</v>
      </c>
      <c r="H20" s="4"/>
    </row>
    <row r="21" spans="1:8" ht="144">
      <c r="A21" s="3" t="s">
        <v>112</v>
      </c>
      <c r="B21" s="3" t="s">
        <v>148</v>
      </c>
      <c r="C21" s="3" t="s">
        <v>148</v>
      </c>
      <c r="D21" s="3" t="s">
        <v>262</v>
      </c>
      <c r="E21" s="3"/>
      <c r="F21" s="4" t="s">
        <v>130</v>
      </c>
      <c r="G21" s="4" t="s">
        <v>263</v>
      </c>
      <c r="H21" s="4"/>
    </row>
    <row r="22" spans="1:8" ht="60">
      <c r="A22" s="3" t="s">
        <v>119</v>
      </c>
      <c r="B22" s="4" t="s">
        <v>264</v>
      </c>
      <c r="C22" s="4" t="s">
        <v>264</v>
      </c>
      <c r="D22" s="3" t="s">
        <v>262</v>
      </c>
      <c r="E22" s="3"/>
      <c r="F22" s="4" t="s">
        <v>130</v>
      </c>
      <c r="G22" s="4" t="s">
        <v>265</v>
      </c>
      <c r="H22" s="4"/>
    </row>
    <row r="23" spans="1:8" ht="36">
      <c r="A23" s="3" t="s">
        <v>123</v>
      </c>
      <c r="B23" s="4" t="s">
        <v>266</v>
      </c>
      <c r="C23" s="4" t="s">
        <v>266</v>
      </c>
      <c r="D23" s="3" t="s">
        <v>262</v>
      </c>
      <c r="E23" s="3"/>
      <c r="F23" s="4" t="s">
        <v>130</v>
      </c>
      <c r="G23" s="4" t="s">
        <v>267</v>
      </c>
      <c r="H23" s="4"/>
    </row>
    <row r="24" spans="1:8" ht="24">
      <c r="A24" s="3" t="s">
        <v>162</v>
      </c>
      <c r="B24" s="4" t="s">
        <v>163</v>
      </c>
      <c r="C24" s="4" t="s">
        <v>163</v>
      </c>
      <c r="D24" s="3" t="s">
        <v>262</v>
      </c>
      <c r="E24" s="3"/>
      <c r="F24" s="4" t="s">
        <v>130</v>
      </c>
      <c r="G24" s="4" t="s">
        <v>164</v>
      </c>
      <c r="H24" s="4"/>
    </row>
    <row r="25" spans="1:8" ht="24">
      <c r="A25" s="3" t="s">
        <v>165</v>
      </c>
      <c r="B25" s="4" t="s">
        <v>163</v>
      </c>
      <c r="C25" s="3" t="s">
        <v>262</v>
      </c>
      <c r="D25" s="4" t="s">
        <v>163</v>
      </c>
      <c r="E25" s="4"/>
      <c r="F25" s="4" t="s">
        <v>130</v>
      </c>
      <c r="G25" s="4" t="s">
        <v>166</v>
      </c>
      <c r="H25" s="4"/>
    </row>
    <row r="26" spans="1:8" ht="36">
      <c r="A26" s="3" t="s">
        <v>127</v>
      </c>
      <c r="B26" s="4" t="s">
        <v>128</v>
      </c>
      <c r="C26" s="4" t="s">
        <v>128</v>
      </c>
      <c r="D26" s="3" t="s">
        <v>262</v>
      </c>
      <c r="E26" s="3"/>
      <c r="F26" s="4" t="s">
        <v>130</v>
      </c>
      <c r="G26" s="4" t="s">
        <v>268</v>
      </c>
      <c r="H26" s="4"/>
    </row>
    <row r="27" spans="1:8" ht="36">
      <c r="A27" s="3" t="s">
        <v>132</v>
      </c>
      <c r="B27" s="4" t="s">
        <v>133</v>
      </c>
      <c r="C27" s="4" t="s">
        <v>133</v>
      </c>
      <c r="D27" s="3" t="s">
        <v>262</v>
      </c>
      <c r="E27" s="3"/>
      <c r="F27" s="4" t="s">
        <v>130</v>
      </c>
      <c r="G27" s="4" t="s">
        <v>269</v>
      </c>
      <c r="H27" s="4"/>
    </row>
    <row r="28" spans="1:8" ht="48">
      <c r="A28" s="3" t="s">
        <v>167</v>
      </c>
      <c r="B28" s="4" t="s">
        <v>270</v>
      </c>
      <c r="C28" s="4" t="s">
        <v>270</v>
      </c>
      <c r="D28" s="3" t="s">
        <v>262</v>
      </c>
      <c r="E28" s="3"/>
      <c r="F28" s="4" t="s">
        <v>130</v>
      </c>
      <c r="G28" s="4" t="s">
        <v>271</v>
      </c>
      <c r="H28" s="4"/>
    </row>
    <row r="29" spans="1:8" ht="24">
      <c r="A29" s="3" t="s">
        <v>272</v>
      </c>
      <c r="B29" s="4" t="s">
        <v>273</v>
      </c>
      <c r="C29" s="3" t="s">
        <v>262</v>
      </c>
      <c r="D29" s="4" t="s">
        <v>273</v>
      </c>
      <c r="E29" s="4"/>
      <c r="F29" s="4" t="s">
        <v>274</v>
      </c>
      <c r="G29" s="4" t="s">
        <v>275</v>
      </c>
      <c r="H29" s="4"/>
    </row>
    <row r="30" spans="1:8" ht="24">
      <c r="A30" s="3" t="s">
        <v>276</v>
      </c>
      <c r="B30" s="4" t="s">
        <v>273</v>
      </c>
      <c r="C30" s="3" t="s">
        <v>262</v>
      </c>
      <c r="D30" s="4" t="s">
        <v>273</v>
      </c>
      <c r="E30" s="4"/>
      <c r="F30" s="4" t="s">
        <v>274</v>
      </c>
      <c r="G30" s="4" t="s">
        <v>277</v>
      </c>
      <c r="H30" s="4"/>
    </row>
    <row r="31" spans="1:8" ht="24">
      <c r="A31" s="3" t="s">
        <v>278</v>
      </c>
      <c r="B31" s="4" t="s">
        <v>273</v>
      </c>
      <c r="C31" s="4" t="s">
        <v>273</v>
      </c>
      <c r="D31" s="3" t="s">
        <v>262</v>
      </c>
      <c r="E31" s="3"/>
      <c r="F31" s="4" t="s">
        <v>274</v>
      </c>
      <c r="G31" s="4" t="s">
        <v>279</v>
      </c>
      <c r="H31" s="4"/>
    </row>
    <row r="32" spans="1:8">
      <c r="A32" s="3" t="s">
        <v>280</v>
      </c>
      <c r="B32" s="4" t="s">
        <v>281</v>
      </c>
      <c r="C32" s="4" t="s">
        <v>281</v>
      </c>
      <c r="D32" s="4" t="s">
        <v>273</v>
      </c>
      <c r="E32" s="4"/>
      <c r="F32" s="4" t="s">
        <v>274</v>
      </c>
      <c r="G32" s="4" t="s">
        <v>282</v>
      </c>
      <c r="H32" s="4"/>
    </row>
    <row r="33" spans="1:8">
      <c r="A33" s="3" t="s">
        <v>283</v>
      </c>
      <c r="B33" s="4" t="s">
        <v>281</v>
      </c>
      <c r="C33" s="4" t="s">
        <v>273</v>
      </c>
      <c r="D33" s="4" t="s">
        <v>281</v>
      </c>
      <c r="E33" s="4"/>
      <c r="F33" s="4" t="s">
        <v>274</v>
      </c>
      <c r="G33" s="4" t="s">
        <v>284</v>
      </c>
      <c r="H33" s="4"/>
    </row>
    <row r="34" spans="1:8">
      <c r="A34" s="3" t="s">
        <v>285</v>
      </c>
      <c r="B34" s="4" t="s">
        <v>281</v>
      </c>
      <c r="C34" s="4" t="s">
        <v>281</v>
      </c>
      <c r="D34" s="4" t="s">
        <v>273</v>
      </c>
      <c r="E34" s="4"/>
      <c r="F34" s="4" t="s">
        <v>274</v>
      </c>
      <c r="G34" s="4" t="s">
        <v>286</v>
      </c>
      <c r="H34" s="4"/>
    </row>
    <row r="35" spans="1:8" ht="24">
      <c r="A35" s="3" t="s">
        <v>287</v>
      </c>
      <c r="B35" s="4" t="s">
        <v>273</v>
      </c>
      <c r="C35" s="3" t="s">
        <v>262</v>
      </c>
      <c r="D35" s="4" t="s">
        <v>273</v>
      </c>
      <c r="E35" s="4"/>
      <c r="F35" s="4" t="s">
        <v>274</v>
      </c>
      <c r="G35" s="4" t="s">
        <v>288</v>
      </c>
      <c r="H35" s="4"/>
    </row>
    <row r="36" spans="1:8" ht="24">
      <c r="A36" s="3" t="s">
        <v>142</v>
      </c>
      <c r="B36" s="28" t="s">
        <v>148</v>
      </c>
      <c r="C36" s="28" t="s">
        <v>148</v>
      </c>
      <c r="D36" s="3" t="s">
        <v>262</v>
      </c>
      <c r="E36" s="3"/>
      <c r="F36" s="4" t="s">
        <v>289</v>
      </c>
      <c r="G36" s="4" t="s">
        <v>290</v>
      </c>
      <c r="H36" s="4"/>
    </row>
    <row r="37" spans="1:8">
      <c r="A37" s="3" t="s">
        <v>291</v>
      </c>
      <c r="B37" s="4" t="s">
        <v>281</v>
      </c>
      <c r="C37" s="4" t="s">
        <v>281</v>
      </c>
      <c r="D37" s="4" t="s">
        <v>273</v>
      </c>
      <c r="E37" s="4"/>
      <c r="F37" s="4" t="s">
        <v>292</v>
      </c>
      <c r="G37" s="4" t="s">
        <v>293</v>
      </c>
      <c r="H37" s="4"/>
    </row>
    <row r="38" spans="1:8" ht="24">
      <c r="A38" s="3" t="s">
        <v>294</v>
      </c>
      <c r="B38" s="4" t="s">
        <v>273</v>
      </c>
      <c r="C38" s="4" t="s">
        <v>273</v>
      </c>
      <c r="D38" s="3" t="s">
        <v>262</v>
      </c>
      <c r="E38" s="3"/>
      <c r="F38" s="4" t="s">
        <v>295</v>
      </c>
      <c r="G38" s="4" t="s">
        <v>295</v>
      </c>
      <c r="H38" s="4"/>
    </row>
    <row r="39" spans="1:8" ht="24">
      <c r="A39" s="3" t="s">
        <v>296</v>
      </c>
      <c r="B39" s="4" t="s">
        <v>273</v>
      </c>
      <c r="C39" s="3" t="s">
        <v>262</v>
      </c>
      <c r="D39" s="4" t="s">
        <v>273</v>
      </c>
      <c r="E39" s="4"/>
      <c r="F39" s="4" t="s">
        <v>297</v>
      </c>
      <c r="G39" s="4" t="s">
        <v>297</v>
      </c>
      <c r="H39" s="4"/>
    </row>
    <row r="40" spans="1:8" ht="24">
      <c r="A40" s="3" t="s">
        <v>150</v>
      </c>
      <c r="B40" s="4" t="s">
        <v>298</v>
      </c>
      <c r="C40" s="3" t="s">
        <v>262</v>
      </c>
      <c r="D40" s="3" t="s">
        <v>50</v>
      </c>
      <c r="E40" s="3"/>
      <c r="F40" s="4" t="s">
        <v>299</v>
      </c>
      <c r="G40" s="4" t="s">
        <v>300</v>
      </c>
      <c r="H40" s="4"/>
    </row>
  </sheetData>
  <autoFilter ref="A1:H40" xr:uid="{5FB49B2B-848F-C04D-8522-9DAF7772D929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160D-87D9-2F4F-B7AD-D4130D2FF237}">
  <dimension ref="A1:C6"/>
  <sheetViews>
    <sheetView workbookViewId="0">
      <selection activeCell="A6" sqref="A6"/>
    </sheetView>
  </sheetViews>
  <sheetFormatPr defaultColWidth="11.42578125" defaultRowHeight="15"/>
  <sheetData>
    <row r="1" spans="1:3">
      <c r="A1" t="s">
        <v>301</v>
      </c>
      <c r="C1" t="s">
        <v>303</v>
      </c>
    </row>
    <row r="2" spans="1:3">
      <c r="A2" t="s">
        <v>24</v>
      </c>
      <c r="C2" t="s">
        <v>302</v>
      </c>
    </row>
    <row r="3" spans="1:3">
      <c r="A3" t="s">
        <v>38</v>
      </c>
      <c r="C3" t="s">
        <v>40</v>
      </c>
    </row>
    <row r="4" spans="1:3">
      <c r="A4" t="s">
        <v>80</v>
      </c>
    </row>
    <row r="5" spans="1:3">
      <c r="A5" t="s">
        <v>117</v>
      </c>
    </row>
    <row r="6" spans="1:3">
      <c r="A6" t="s">
        <v>161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34B5CD8EB5BA409F0CFE7A46B7A285" ma:contentTypeVersion="4" ma:contentTypeDescription="Umožňuje vytvoriť nový dokument." ma:contentTypeScope="" ma:versionID="00eed3f6a223b18d1dea4acee05a06d9">
  <xsd:schema xmlns:xsd="http://www.w3.org/2001/XMLSchema" xmlns:xs="http://www.w3.org/2001/XMLSchema" xmlns:p="http://schemas.microsoft.com/office/2006/metadata/properties" xmlns:ns2="1ead519b-c0ca-43e0-b72c-008dcbc0972b" targetNamespace="http://schemas.microsoft.com/office/2006/metadata/properties" ma:root="true" ma:fieldsID="5871e60afa65032152d6dbb420de1f05" ns2:_="">
    <xsd:import namespace="1ead519b-c0ca-43e0-b72c-008dcbc09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d519b-c0ca-43e0-b72c-008dcbc09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4B98C4-D881-4862-BD14-628EF7A8C15C}"/>
</file>

<file path=customXml/itemProps2.xml><?xml version="1.0" encoding="utf-8"?>
<ds:datastoreItem xmlns:ds="http://schemas.openxmlformats.org/officeDocument/2006/customXml" ds:itemID="{6B214360-F1C4-49C3-B1EB-1C50C71A64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2BB43-3177-447D-ABF1-C60B2E1E5815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efa974fa-207c-4908-94d7-91a0db85a29e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94378c2d-8ed0-4dbb-947a-f60df62d22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Interface list_to be_CORBS</vt:lpstr>
      <vt:lpstr>Interface list as-is_FINU</vt:lpstr>
      <vt:lpstr>Lists</vt:lpstr>
      <vt:lpstr>'Interface list_to be_CORBS'!Print_Area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Zuskin</dc:creator>
  <cp:keywords/>
  <dc:description/>
  <cp:lastModifiedBy>Bandura Pavol</cp:lastModifiedBy>
  <cp:revision/>
  <cp:lastPrinted>2024-04-30T08:35:55Z</cp:lastPrinted>
  <dcterms:created xsi:type="dcterms:W3CDTF">2022-09-01T09:05:03Z</dcterms:created>
  <dcterms:modified xsi:type="dcterms:W3CDTF">2024-04-30T08:36:04Z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0x010100E034B5CD8EB5BA409F0CFE7A46B7A285</vt:lpwstr>
  </property>
  <property fmtid="{D5CDD505-2E9C-101B-9397-08002B2CF9AE}" pid="3" name="MediaServiceImageTags">
    <vt:lpwstr/>
  </property>
</Properties>
</file>