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ECB\MPE\MPE_mar2026\text\Podklady_predikcia\"/>
    </mc:Choice>
  </mc:AlternateContent>
  <xr:revisionPtr revIDLastSave="0" documentId="13_ncr:1_{441C4606-A566-4A00-9242-8030E3E111DD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Súhrn" sheetId="23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externalReferences>
    <externalReference r:id="rId8"/>
  </externalReferences>
  <definedNames>
    <definedName name="_xlnm.Print_Area" localSheetId="1">HDP!$A$1:$AA$52</definedName>
    <definedName name="_xlnm.Print_Area" localSheetId="2">Inflácia!$A$1:$AA$38</definedName>
    <definedName name="_xlnm.Print_Area" localSheetId="6">'Porovnanie predikcií'!$A$1:$H$29</definedName>
    <definedName name="_xlnm.Print_Area" localSheetId="0">Súhrn!$B$2:$M$80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2" i="14"/>
  <c r="B55" i="14"/>
  <c r="B30" i="14"/>
  <c r="B2" i="13"/>
  <c r="B2" i="12"/>
  <c r="B28" i="12"/>
  <c r="B15" i="12"/>
  <c r="N21" i="18" l="1"/>
  <c r="I21" i="18"/>
  <c r="D21" i="18"/>
  <c r="M63" i="23"/>
  <c r="L63" i="23"/>
  <c r="K63" i="23"/>
  <c r="M62" i="23"/>
  <c r="L62" i="23"/>
  <c r="K62" i="23"/>
  <c r="M61" i="23"/>
  <c r="L61" i="23"/>
  <c r="K61" i="23"/>
  <c r="M35" i="23"/>
  <c r="L35" i="23"/>
  <c r="K35" i="23"/>
  <c r="M34" i="23"/>
  <c r="L34" i="23"/>
  <c r="K34" i="23"/>
  <c r="B2" i="23"/>
  <c r="H23" i="21" l="1"/>
  <c r="I23" i="21"/>
  <c r="J23" i="21"/>
  <c r="K23" i="21"/>
  <c r="H24" i="21"/>
  <c r="I24" i="21"/>
  <c r="J24" i="21"/>
  <c r="K24" i="21"/>
  <c r="H25" i="21"/>
  <c r="I25" i="21"/>
  <c r="J25" i="21"/>
  <c r="K25" i="21"/>
  <c r="H26" i="21"/>
  <c r="I26" i="21"/>
  <c r="J26" i="21"/>
  <c r="K26" i="21"/>
  <c r="H27" i="21"/>
  <c r="I27" i="21"/>
  <c r="J27" i="21"/>
  <c r="K27" i="21"/>
  <c r="H29" i="21"/>
  <c r="I29" i="21"/>
  <c r="J29" i="21"/>
  <c r="K29" i="21"/>
  <c r="H30" i="21"/>
  <c r="I30" i="21"/>
  <c r="J30" i="21"/>
  <c r="K30" i="21"/>
  <c r="H31" i="21"/>
  <c r="I31" i="21"/>
  <c r="J31" i="21"/>
  <c r="K31" i="21"/>
  <c r="H32" i="21"/>
  <c r="I32" i="21"/>
  <c r="J32" i="21"/>
  <c r="K32" i="21"/>
  <c r="J20" i="21" l="1"/>
  <c r="J28" i="17"/>
  <c r="J56" i="14"/>
  <c r="J31" i="14"/>
  <c r="J44" i="12"/>
  <c r="J29" i="12"/>
  <c r="J16" i="12"/>
  <c r="J40" i="21" l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0" i="21" l="1"/>
  <c r="I20" i="21"/>
  <c r="H20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H40" i="21" l="1"/>
  <c r="I40" i="21"/>
</calcChain>
</file>

<file path=xl/sharedStrings.xml><?xml version="1.0" encoding="utf-8"?>
<sst xmlns="http://schemas.openxmlformats.org/spreadsheetml/2006/main" count="669" uniqueCount="208">
  <si>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</si>
  <si>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</si>
  <si>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</si>
  <si>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</si>
  <si>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</si>
  <si>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</si>
  <si>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</si>
  <si>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</si>
  <si>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</si>
  <si>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</si>
  <si>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</si>
  <si>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</si>
  <si>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</si>
  <si>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</si>
  <si>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</si>
  <si>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</si>
  <si>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</si>
  <si>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</si>
  <si>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</si>
  <si>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</si>
  <si>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</si>
  <si>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</si>
  <si>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</si>
  <si>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</si>
  <si>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</si>
  <si>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</si>
  <si>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</si>
  <si>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</si>
  <si>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</si>
  <si>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</si>
  <si>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</si>
  <si>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</si>
  <si>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</si>
  <si>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</si>
  <si>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</si>
  <si>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</si>
  <si>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</si>
  <si>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</si>
  <si>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</si>
  <si>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</si>
  <si>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</si>
  <si>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</si>
  <si>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</si>
  <si>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</si>
  <si>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</si>
  <si>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</si>
  <si>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</si>
  <si>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</si>
  <si>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</si>
  <si>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</si>
  <si>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</si>
  <si>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</si>
  <si>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</si>
  <si>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</si>
  <si>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</si>
  <si>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</si>
  <si>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</si>
  <si>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</si>
  <si>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</si>
  <si>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</si>
  <si>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</si>
  <si>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</si>
  <si>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</si>
  <si>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</si>
  <si>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</si>
  <si>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</si>
  <si>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</si>
  <si>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</si>
  <si>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</si>
  <si>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</si>
  <si>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</si>
  <si>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</si>
  <si>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</si>
  <si>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</si>
  <si>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</si>
  <si>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</si>
  <si>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</si>
  <si>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</si>
  <si>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</si>
  <si>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</si>
  <si>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</si>
  <si>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</si>
  <si>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</si>
  <si>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</si>
  <si>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</si>
  <si>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</si>
  <si>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</si>
  <si>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</si>
  <si>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</si>
  <si>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</si>
  <si>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</si>
  <si>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</si>
  <si>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</si>
  <si>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</si>
  <si>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</si>
  <si>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</si>
  <si>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</si>
  <si>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</si>
  <si>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</si>
  <si>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</si>
  <si>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</si>
  <si>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</si>
  <si>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</si>
  <si>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</si>
  <si>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</si>
  <si>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</si>
  <si>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</si>
  <si>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</si>
  <si>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</si>
  <si>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</si>
  <si>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</si>
  <si>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</si>
  <si>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</si>
  <si>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</si>
  <si>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</si>
  <si>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</si>
  <si>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</si>
  <si>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</si>
  <si>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</si>
  <si>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</si>
  <si>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</si>
  <si>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</si>
  <si>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</si>
  <si>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</si>
  <si>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</si>
  <si>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>1) Deflátor exportu tovarov a služieb / deflátor importu tovarov a služieb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</si>
  <si>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</si>
  <si>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</si>
  <si>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</si>
  <si>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</si>
  <si>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</si>
  <si>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</si>
  <si>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</si>
  <si>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</si>
  <si>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</si>
  <si>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</si>
  <si>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</si>
  <si>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</si>
  <si>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</si>
  <si>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</si>
  <si>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</si>
  <si>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</si>
  <si>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</si>
  <si>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</si>
  <si>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</si>
  <si>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</si>
  <si>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</si>
  <si>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</si>
  <si>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</si>
  <si>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</si>
  <si>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</si>
  <si>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</si>
  <si>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</si>
  <si>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</si>
  <si>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</si>
  <si>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</si>
  <si>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</si>
  <si>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BoP, mil. €, b. c.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</si>
  <si>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</si>
  <si>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</si>
  <si>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</si>
  <si>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</si>
  <si>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</si>
  <si>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</si>
  <si>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</si>
  <si>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</si>
  <si>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Priemerná mzda, verejný sektor</t>
  </si>
  <si>
    <t>2) Mzdy ESA 2010 deflované infláciou CPI</t>
  </si>
  <si>
    <t>Obyvateľstvo v produktívnom veku (15 - 74 r.)</t>
  </si>
  <si>
    <r>
      <t>tis. osôb, VZPS</t>
    </r>
    <r>
      <rPr>
        <vertAlign val="superscript"/>
        <sz val="10"/>
        <color indexed="8"/>
        <rFont val="Arial"/>
        <family val="2"/>
        <charset val="238"/>
      </rPr>
      <t>1)</t>
    </r>
  </si>
  <si>
    <r>
      <t>Odhad NAIRU</t>
    </r>
    <r>
      <rPr>
        <vertAlign val="superscript"/>
        <sz val="10"/>
        <color indexed="8"/>
        <rFont val="Arial"/>
        <family val="2"/>
        <charset val="238"/>
      </rPr>
      <t>2)</t>
    </r>
  </si>
  <si>
    <r>
      <t>Produktivita práce</t>
    </r>
    <r>
      <rPr>
        <vertAlign val="superscript"/>
        <sz val="10"/>
        <color indexed="8"/>
        <rFont val="Arial"/>
        <family val="2"/>
        <charset val="238"/>
      </rPr>
      <t>3)</t>
    </r>
  </si>
  <si>
    <r>
      <t>Neinflačné mzdy (nominálna produktivita)</t>
    </r>
    <r>
      <rPr>
        <vertAlign val="superscript"/>
        <sz val="10"/>
        <color indexed="8"/>
        <rFont val="Arial"/>
        <family val="2"/>
        <charset val="238"/>
      </rPr>
      <t>4)</t>
    </r>
  </si>
  <si>
    <r>
      <t>Nominálne mzdy</t>
    </r>
    <r>
      <rPr>
        <vertAlign val="superscript"/>
        <sz val="10"/>
        <color indexed="8"/>
        <rFont val="Arial"/>
        <family val="2"/>
        <charset val="238"/>
      </rPr>
      <t>5)</t>
    </r>
  </si>
  <si>
    <r>
      <t>Reálne mzdy</t>
    </r>
    <r>
      <rPr>
        <vertAlign val="superscript"/>
        <sz val="10"/>
        <color indexed="8"/>
        <rFont val="Arial"/>
        <family val="2"/>
        <charset val="238"/>
      </rPr>
      <t>6)</t>
    </r>
  </si>
  <si>
    <r>
      <t>Miera úspor</t>
    </r>
    <r>
      <rPr>
        <vertAlign val="superscript"/>
        <sz val="10"/>
        <color indexed="8"/>
        <rFont val="Arial"/>
        <family val="2"/>
        <charset val="238"/>
      </rPr>
      <t>7)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</si>
  <si>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9)</t>
    </r>
  </si>
  <si>
    <r>
      <t>Fiškálna pozícia</t>
    </r>
    <r>
      <rPr>
        <vertAlign val="superscript"/>
        <sz val="10"/>
        <color indexed="8"/>
        <rFont val="Arial"/>
        <family val="2"/>
        <charset val="238"/>
      </rPr>
      <t>10)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</si>
  <si>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</si>
  <si>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r>
      <t>Cena ropy v USD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</si>
  <si>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Cena ropy v EUR</t>
    </r>
    <r>
      <rPr>
        <vertAlign val="superscript"/>
        <sz val="10"/>
        <color indexed="8"/>
        <rFont val="Arial"/>
        <family val="2"/>
        <charset val="238"/>
      </rPr>
      <t>11)</t>
    </r>
  </si>
  <si>
    <r>
      <t>Fiškálna pozícia</t>
    </r>
    <r>
      <rPr>
        <vertAlign val="superscript"/>
        <sz val="11"/>
        <color indexed="8"/>
        <rFont val="Arial"/>
        <family val="2"/>
        <charset val="238"/>
      </rPr>
      <t>2)</t>
    </r>
  </si>
  <si>
    <r>
      <t>Miera participácie</t>
    </r>
    <r>
      <rPr>
        <vertAlign val="superscript"/>
        <sz val="11"/>
        <color indexed="8"/>
        <rFont val="Arial"/>
        <family val="2"/>
        <charset val="238"/>
      </rPr>
      <t>4)</t>
    </r>
  </si>
  <si>
    <r>
      <t>Výmenné relácie</t>
    </r>
    <r>
      <rPr>
        <vertAlign val="superscript"/>
        <sz val="10"/>
        <color indexed="8"/>
        <rFont val="Arial"/>
        <family val="2"/>
        <charset val="238"/>
      </rPr>
      <t>1)</t>
    </r>
  </si>
  <si>
    <r>
      <t>Jednotkové náklady práce</t>
    </r>
    <r>
      <rPr>
        <vertAlign val="superscript"/>
        <sz val="10"/>
        <color indexed="8"/>
        <rFont val="Arial"/>
        <family val="2"/>
        <charset val="238"/>
      </rPr>
      <t>2)</t>
    </r>
  </si>
  <si>
    <r>
      <t>Index HICP</t>
    </r>
    <r>
      <rPr>
        <vertAlign val="superscript"/>
        <sz val="10"/>
        <color theme="1"/>
        <rFont val="Arial"/>
        <family val="2"/>
        <charset val="238"/>
      </rPr>
      <t>1</t>
    </r>
    <r>
      <rPr>
        <vertAlign val="superscript"/>
        <sz val="10"/>
        <color indexed="8"/>
        <rFont val="Arial"/>
        <family val="2"/>
        <charset val="238"/>
      </rPr>
      <t>)</t>
    </r>
  </si>
  <si>
    <r>
      <t xml:space="preserve">Saldo verejných financií </t>
    </r>
    <r>
      <rPr>
        <vertAlign val="superscript"/>
        <sz val="10"/>
        <color indexed="8"/>
        <rFont val="Arial"/>
        <family val="2"/>
        <charset val="238"/>
      </rPr>
      <t>1)</t>
    </r>
  </si>
  <si>
    <r>
      <t>Saldo verejných financií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</si>
  <si>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nominálna</t>
    </r>
    <r>
      <rPr>
        <vertAlign val="superscript"/>
        <sz val="10"/>
        <color indexed="8"/>
        <rFont val="Arial"/>
        <family val="2"/>
        <charset val="238"/>
      </rPr>
      <t>1)</t>
    </r>
  </si>
  <si>
    <r>
      <t>Priemerná mzda, reálna</t>
    </r>
    <r>
      <rPr>
        <vertAlign val="superscript"/>
        <sz val="10"/>
        <color theme="1"/>
        <rFont val="Arial"/>
        <family val="2"/>
        <charset val="238"/>
      </rPr>
      <t>2)</t>
    </r>
  </si>
  <si>
    <r>
      <t>Odhad NAIRU</t>
    </r>
    <r>
      <rPr>
        <vertAlign val="superscript"/>
        <sz val="8"/>
        <color indexed="8"/>
        <rFont val="Arial"/>
        <family val="2"/>
        <charset val="238"/>
      </rPr>
      <t>5)</t>
    </r>
  </si>
  <si>
    <r>
      <t>Sektor verejnej správy</t>
    </r>
    <r>
      <rPr>
        <b/>
        <i/>
        <vertAlign val="superscript"/>
        <sz val="10"/>
        <color theme="4"/>
        <rFont val="Arial"/>
        <family val="2"/>
        <charset val="238"/>
      </rPr>
      <t>8)</t>
    </r>
  </si>
  <si>
    <r>
      <t>Elektrina v EUR/MW</t>
    </r>
    <r>
      <rPr>
        <vertAlign val="superscript"/>
        <sz val="10"/>
        <color theme="1"/>
        <rFont val="Arial"/>
        <family val="2"/>
        <charset val="238"/>
      </rPr>
      <t>11)</t>
    </r>
  </si>
  <si>
    <r>
      <t>Plyn v EUR/MW</t>
    </r>
    <r>
      <rPr>
        <vertAlign val="superscript"/>
        <sz val="10"/>
        <color theme="1"/>
        <rFont val="Arial"/>
        <family val="2"/>
        <charset val="238"/>
      </rPr>
      <t>11)</t>
    </r>
  </si>
  <si>
    <t xml:space="preserve">  9) B.9N - čisté pôžičky poskytnuté (+) / prijaté (-)</t>
  </si>
  <si>
    <t>ESA 2020, mil. €</t>
  </si>
  <si>
    <t>ESA 2020, mil. €, b. c.</t>
  </si>
  <si>
    <t>ESA 2020, mil. €, s. c.</t>
  </si>
  <si>
    <t>tis. osôb, ESA 2020</t>
  </si>
  <si>
    <t>medziročný rast v %, ESA 2020</t>
  </si>
  <si>
    <t>Európska komisia -  European Economic Forecast (jesenná predikcia - november 2025)</t>
  </si>
  <si>
    <t>Medzinárodný menový fond - World Economic Outlook (október 2025)</t>
  </si>
  <si>
    <t>Organizácia pre ekonomickú spoluprácu a rozvoj (OECD) - Economic Outlook (december 2025)</t>
  </si>
  <si>
    <r>
      <t>Výmenný kurz USD/EUR</t>
    </r>
    <r>
      <rPr>
        <vertAlign val="superscript"/>
        <sz val="10"/>
        <color indexed="8"/>
        <rFont val="Arial"/>
        <family val="2"/>
        <charset val="238"/>
      </rPr>
      <t xml:space="preserve">11)12) </t>
    </r>
  </si>
  <si>
    <t>Jarná strednodobá predikcia (P1Q-2026)</t>
  </si>
  <si>
    <t>Zmena oproti zimnej predikcii (P4Q-2025)</t>
  </si>
  <si>
    <t>Národná banka Slovenska - Jarná strednodobá predikcia P1Q-2026</t>
  </si>
  <si>
    <t>Inštitút finančnej politiky - Makroekonomická prognóza (február 2026), deficit a dlh verejnej správy sú z Rozpočtu verejnej správy na roky 2026 až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</si>
</sst>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4"/>
      <color theme="4"/>
      <name val="Arial"/>
      <family val="2"/>
      <charset val="238"/>
    </font>
    <font>
      <b/>
      <i/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Arial"/>
      <family val="2"/>
      <charset val="238"/>
    </font>
    <font>
      <b/>
      <i/>
      <vertAlign val="superscript"/>
      <sz val="10"/>
      <color theme="4"/>
      <name val="Arial"/>
      <family val="2"/>
      <charset val="238"/>
    </font>
    <font>
      <i/>
      <sz val="10"/>
      <color theme="4"/>
      <name val="Arial"/>
      <family val="2"/>
      <charset val="238"/>
    </font>
    <font>
      <b/>
      <i/>
      <sz val="14"/>
      <color theme="4"/>
      <name val="Arial"/>
      <family val="2"/>
      <charset val="238"/>
    </font>
    <font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0" fillId="0" borderId="0"/>
    <xf numFmtId="0" fontId="3" fillId="0" borderId="0"/>
    <xf numFmtId="0" fontId="39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42">
    <xf numFmtId="0" fontId="0" fillId="0" borderId="0" xfId="0"/>
    <xf numFmtId="0" fontId="41" fillId="0" borderId="0" xfId="0" applyFont="1"/>
    <xf numFmtId="0" fontId="41" fillId="26" borderId="30" xfId="0" applyFont="1" applyFill="1" applyBorder="1" applyAlignment="1">
      <alignment horizontal="right"/>
    </xf>
    <xf numFmtId="0" fontId="45" fillId="0" borderId="0" xfId="0" applyFont="1"/>
    <xf numFmtId="0" fontId="46" fillId="0" borderId="0" xfId="0" applyFont="1"/>
    <xf numFmtId="0" fontId="46" fillId="0" borderId="15" xfId="0" applyFont="1" applyBorder="1"/>
    <xf numFmtId="0" fontId="46" fillId="0" borderId="30" xfId="0" applyFont="1" applyBorder="1"/>
    <xf numFmtId="0" fontId="46" fillId="0" borderId="30" xfId="0" applyFont="1" applyBorder="1" applyAlignment="1">
      <alignment horizontal="right"/>
    </xf>
    <xf numFmtId="165" fontId="46" fillId="26" borderId="18" xfId="0" applyNumberFormat="1" applyFont="1" applyFill="1" applyBorder="1" applyAlignment="1">
      <alignment horizontal="right"/>
    </xf>
    <xf numFmtId="165" fontId="46" fillId="26" borderId="0" xfId="0" applyNumberFormat="1" applyFont="1" applyFill="1" applyAlignment="1">
      <alignment horizontal="right"/>
    </xf>
    <xf numFmtId="165" fontId="46" fillId="26" borderId="30" xfId="0" applyNumberFormat="1" applyFont="1" applyFill="1" applyBorder="1" applyAlignment="1">
      <alignment horizontal="right"/>
    </xf>
    <xf numFmtId="165" fontId="46" fillId="26" borderId="16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46" fillId="0" borderId="18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5" fontId="46" fillId="0" borderId="30" xfId="0" applyNumberFormat="1" applyFont="1" applyBorder="1" applyAlignment="1">
      <alignment horizontal="right"/>
    </xf>
    <xf numFmtId="3" fontId="46" fillId="0" borderId="18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46" fillId="0" borderId="30" xfId="0" applyNumberFormat="1" applyFont="1" applyBorder="1" applyAlignment="1">
      <alignment horizontal="right"/>
    </xf>
    <xf numFmtId="166" fontId="46" fillId="26" borderId="0" xfId="0" applyNumberFormat="1" applyFont="1" applyFill="1" applyAlignment="1">
      <alignment horizontal="right"/>
    </xf>
    <xf numFmtId="166" fontId="46" fillId="26" borderId="16" xfId="0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0" fontId="46" fillId="0" borderId="0" xfId="0" applyFont="1" applyAlignment="1">
      <alignment horizontal="right"/>
    </xf>
    <xf numFmtId="165" fontId="46" fillId="0" borderId="16" xfId="0" applyNumberFormat="1" applyFont="1" applyBorder="1" applyAlignment="1">
      <alignment horizontal="right"/>
    </xf>
    <xf numFmtId="3" fontId="46" fillId="0" borderId="0" xfId="0" applyNumberFormat="1" applyFont="1"/>
    <xf numFmtId="1" fontId="46" fillId="0" borderId="18" xfId="0" applyNumberFormat="1" applyFont="1" applyBorder="1" applyAlignment="1">
      <alignment horizontal="right"/>
    </xf>
    <xf numFmtId="1" fontId="46" fillId="0" borderId="0" xfId="0" applyNumberFormat="1" applyFont="1" applyAlignment="1">
      <alignment horizontal="right"/>
    </xf>
    <xf numFmtId="1" fontId="46" fillId="0" borderId="30" xfId="0" applyNumberFormat="1" applyFont="1" applyBorder="1" applyAlignment="1">
      <alignment horizontal="right"/>
    </xf>
    <xf numFmtId="0" fontId="3" fillId="0" borderId="0" xfId="0" applyFont="1"/>
    <xf numFmtId="0" fontId="3" fillId="0" borderId="30" xfId="0" applyFont="1" applyBorder="1"/>
    <xf numFmtId="0" fontId="3" fillId="0" borderId="30" xfId="0" applyFont="1" applyBorder="1" applyAlignment="1">
      <alignment horizontal="right"/>
    </xf>
    <xf numFmtId="0" fontId="46" fillId="26" borderId="30" xfId="0" applyFont="1" applyFill="1" applyBorder="1" applyAlignment="1">
      <alignment horizontal="right"/>
    </xf>
    <xf numFmtId="0" fontId="45" fillId="27" borderId="25" xfId="0" applyFont="1" applyFill="1" applyBorder="1"/>
    <xf numFmtId="0" fontId="46" fillId="27" borderId="26" xfId="0" applyFont="1" applyFill="1" applyBorder="1"/>
    <xf numFmtId="0" fontId="46" fillId="27" borderId="27" xfId="0" applyFont="1" applyFill="1" applyBorder="1"/>
    <xf numFmtId="0" fontId="46" fillId="27" borderId="28" xfId="0" applyFont="1" applyFill="1" applyBorder="1" applyAlignment="1">
      <alignment horizontal="right"/>
    </xf>
    <xf numFmtId="0" fontId="46" fillId="27" borderId="26" xfId="0" applyFont="1" applyFill="1" applyBorder="1" applyAlignment="1">
      <alignment horizontal="right"/>
    </xf>
    <xf numFmtId="0" fontId="46" fillId="27" borderId="27" xfId="0" applyFont="1" applyFill="1" applyBorder="1" applyAlignment="1">
      <alignment horizontal="right"/>
    </xf>
    <xf numFmtId="165" fontId="46" fillId="27" borderId="26" xfId="0" applyNumberFormat="1" applyFont="1" applyFill="1" applyBorder="1" applyAlignment="1">
      <alignment horizontal="right"/>
    </xf>
    <xf numFmtId="165" fontId="46" fillId="27" borderId="29" xfId="0" applyNumberFormat="1" applyFont="1" applyFill="1" applyBorder="1" applyAlignment="1">
      <alignment horizontal="right"/>
    </xf>
    <xf numFmtId="165" fontId="46" fillId="0" borderId="32" xfId="0" applyNumberFormat="1" applyFont="1" applyBorder="1" applyAlignment="1">
      <alignment horizontal="right"/>
    </xf>
    <xf numFmtId="165" fontId="46" fillId="0" borderId="38" xfId="0" applyNumberFormat="1" applyFont="1" applyBorder="1" applyAlignment="1">
      <alignment horizontal="right"/>
    </xf>
    <xf numFmtId="2" fontId="46" fillId="0" borderId="18" xfId="0" applyNumberFormat="1" applyFont="1" applyBorder="1" applyAlignment="1">
      <alignment horizontal="right"/>
    </xf>
    <xf numFmtId="2" fontId="46" fillId="0" borderId="0" xfId="0" applyNumberFormat="1" applyFont="1" applyAlignment="1">
      <alignment horizontal="right"/>
    </xf>
    <xf numFmtId="2" fontId="46" fillId="0" borderId="3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46" fillId="0" borderId="33" xfId="0" applyFont="1" applyBorder="1"/>
    <xf numFmtId="0" fontId="46" fillId="0" borderId="34" xfId="0" applyFont="1" applyBorder="1"/>
    <xf numFmtId="0" fontId="46" fillId="0" borderId="35" xfId="0" applyFont="1" applyBorder="1"/>
    <xf numFmtId="0" fontId="46" fillId="0" borderId="35" xfId="0" applyFont="1" applyBorder="1" applyAlignment="1">
      <alignment horizontal="right"/>
    </xf>
    <xf numFmtId="165" fontId="46" fillId="0" borderId="14" xfId="0" applyNumberFormat="1" applyFont="1" applyBorder="1" applyAlignment="1">
      <alignment horizontal="right"/>
    </xf>
    <xf numFmtId="165" fontId="46" fillId="0" borderId="34" xfId="0" applyNumberFormat="1" applyFont="1" applyBorder="1" applyAlignment="1">
      <alignment horizontal="right"/>
    </xf>
    <xf numFmtId="165" fontId="46" fillId="0" borderId="35" xfId="0" applyNumberFormat="1" applyFont="1" applyBorder="1" applyAlignment="1">
      <alignment horizontal="right"/>
    </xf>
    <xf numFmtId="165" fontId="46" fillId="0" borderId="36" xfId="0" applyNumberFormat="1" applyFont="1" applyBorder="1" applyAlignment="1">
      <alignment horizontal="right"/>
    </xf>
    <xf numFmtId="0" fontId="46" fillId="0" borderId="0" xfId="0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vertical="center"/>
    </xf>
    <xf numFmtId="0" fontId="46" fillId="28" borderId="0" xfId="0" applyFont="1" applyFill="1"/>
    <xf numFmtId="0" fontId="46" fillId="28" borderId="27" xfId="0" applyFont="1" applyFill="1" applyBorder="1"/>
    <xf numFmtId="0" fontId="46" fillId="28" borderId="27" xfId="0" applyFont="1" applyFill="1" applyBorder="1" applyAlignment="1">
      <alignment horizontal="right"/>
    </xf>
    <xf numFmtId="0" fontId="46" fillId="28" borderId="28" xfId="0" applyFont="1" applyFill="1" applyBorder="1" applyAlignment="1">
      <alignment horizontal="center"/>
    </xf>
    <xf numFmtId="0" fontId="46" fillId="28" borderId="26" xfId="0" applyFont="1" applyFill="1" applyBorder="1" applyAlignment="1">
      <alignment horizontal="center"/>
    </xf>
    <xf numFmtId="0" fontId="46" fillId="28" borderId="27" xfId="0" applyFont="1" applyFill="1" applyBorder="1" applyAlignment="1">
      <alignment horizontal="center"/>
    </xf>
    <xf numFmtId="0" fontId="46" fillId="28" borderId="29" xfId="0" applyFont="1" applyFill="1" applyBorder="1" applyAlignment="1">
      <alignment horizontal="center"/>
    </xf>
    <xf numFmtId="165" fontId="46" fillId="28" borderId="28" xfId="0" applyNumberFormat="1" applyFont="1" applyFill="1" applyBorder="1" applyAlignment="1">
      <alignment horizontal="right"/>
    </xf>
    <xf numFmtId="165" fontId="46" fillId="28" borderId="26" xfId="0" applyNumberFormat="1" applyFont="1" applyFill="1" applyBorder="1" applyAlignment="1">
      <alignment horizontal="right"/>
    </xf>
    <xf numFmtId="165" fontId="46" fillId="28" borderId="27" xfId="0" applyNumberFormat="1" applyFont="1" applyFill="1" applyBorder="1" applyAlignment="1">
      <alignment horizontal="right"/>
    </xf>
    <xf numFmtId="165" fontId="46" fillId="28" borderId="29" xfId="0" applyNumberFormat="1" applyFont="1" applyFill="1" applyBorder="1" applyAlignment="1">
      <alignment horizontal="right"/>
    </xf>
    <xf numFmtId="0" fontId="46" fillId="28" borderId="28" xfId="0" applyFont="1" applyFill="1" applyBorder="1" applyAlignment="1">
      <alignment horizontal="right"/>
    </xf>
    <xf numFmtId="0" fontId="46" fillId="28" borderId="26" xfId="0" applyFont="1" applyFill="1" applyBorder="1" applyAlignment="1">
      <alignment horizontal="right"/>
    </xf>
    <xf numFmtId="0" fontId="41" fillId="26" borderId="0" xfId="0" applyFont="1" applyFill="1"/>
    <xf numFmtId="0" fontId="50" fillId="26" borderId="15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left" vertical="center"/>
    </xf>
    <xf numFmtId="0" fontId="41" fillId="26" borderId="30" xfId="0" applyFont="1" applyFill="1" applyBorder="1"/>
    <xf numFmtId="0" fontId="41" fillId="26" borderId="16" xfId="0" applyFont="1" applyFill="1" applyBorder="1"/>
    <xf numFmtId="0" fontId="41" fillId="26" borderId="15" xfId="0" applyFont="1" applyFill="1" applyBorder="1"/>
    <xf numFmtId="0" fontId="41" fillId="26" borderId="33" xfId="0" applyFont="1" applyFill="1" applyBorder="1"/>
    <xf numFmtId="0" fontId="41" fillId="26" borderId="34" xfId="0" applyFont="1" applyFill="1" applyBorder="1"/>
    <xf numFmtId="0" fontId="41" fillId="26" borderId="0" xfId="0" applyFont="1" applyFill="1" applyAlignment="1">
      <alignment horizontal="right"/>
    </xf>
    <xf numFmtId="165" fontId="41" fillId="26" borderId="0" xfId="0" applyNumberFormat="1" applyFont="1" applyFill="1"/>
    <xf numFmtId="0" fontId="44" fillId="26" borderId="0" xfId="0" applyFont="1" applyFill="1"/>
    <xf numFmtId="0" fontId="51" fillId="26" borderId="0" xfId="0" applyFont="1" applyFill="1"/>
    <xf numFmtId="0" fontId="48" fillId="26" borderId="41" xfId="0" applyFont="1" applyFill="1" applyBorder="1" applyAlignment="1">
      <alignment horizontal="center"/>
    </xf>
    <xf numFmtId="0" fontId="46" fillId="26" borderId="22" xfId="0" applyFont="1" applyFill="1" applyBorder="1" applyAlignment="1">
      <alignment horizontal="center"/>
    </xf>
    <xf numFmtId="0" fontId="46" fillId="26" borderId="43" xfId="0" applyFont="1" applyFill="1" applyBorder="1" applyAlignment="1">
      <alignment horizontal="center"/>
    </xf>
    <xf numFmtId="0" fontId="46" fillId="26" borderId="23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6" fillId="26" borderId="44" xfId="0" applyFont="1" applyFill="1" applyBorder="1" applyAlignment="1">
      <alignment horizontal="center"/>
    </xf>
    <xf numFmtId="0" fontId="52" fillId="26" borderId="15" xfId="0" applyFont="1" applyFill="1" applyBorder="1" applyAlignment="1">
      <alignment horizontal="left" vertical="center"/>
    </xf>
    <xf numFmtId="0" fontId="52" fillId="26" borderId="0" xfId="0" applyFont="1" applyFill="1" applyAlignment="1">
      <alignment horizontal="left" vertical="center"/>
    </xf>
    <xf numFmtId="0" fontId="52" fillId="26" borderId="45" xfId="0" applyFont="1" applyFill="1" applyBorder="1" applyAlignment="1">
      <alignment horizontal="left" vertical="center"/>
    </xf>
    <xf numFmtId="0" fontId="48" fillId="26" borderId="45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center"/>
    </xf>
    <xf numFmtId="0" fontId="46" fillId="26" borderId="0" xfId="0" applyFont="1" applyFill="1" applyAlignment="1">
      <alignment horizontal="center"/>
    </xf>
    <xf numFmtId="0" fontId="46" fillId="26" borderId="0" xfId="0" applyFont="1" applyFill="1"/>
    <xf numFmtId="0" fontId="46" fillId="26" borderId="45" xfId="0" applyFont="1" applyFill="1" applyBorder="1"/>
    <xf numFmtId="0" fontId="46" fillId="26" borderId="31" xfId="0" applyFont="1" applyFill="1" applyBorder="1"/>
    <xf numFmtId="0" fontId="46" fillId="26" borderId="30" xfId="0" applyFont="1" applyFill="1" applyBorder="1"/>
    <xf numFmtId="0" fontId="46" fillId="26" borderId="16" xfId="0" applyFont="1" applyFill="1" applyBorder="1"/>
    <xf numFmtId="0" fontId="46" fillId="26" borderId="15" xfId="0" applyFont="1" applyFill="1" applyBorder="1"/>
    <xf numFmtId="3" fontId="46" fillId="26" borderId="30" xfId="0" applyNumberFormat="1" applyFont="1" applyFill="1" applyBorder="1" applyAlignment="1">
      <alignment horizontal="right"/>
    </xf>
    <xf numFmtId="3" fontId="46" fillId="26" borderId="0" xfId="0" applyNumberFormat="1" applyFont="1" applyFill="1" applyAlignment="1">
      <alignment horizontal="right"/>
    </xf>
    <xf numFmtId="3" fontId="46" fillId="26" borderId="0" xfId="0" applyNumberFormat="1" applyFont="1" applyFill="1"/>
    <xf numFmtId="3" fontId="46" fillId="26" borderId="30" xfId="0" applyNumberFormat="1" applyFont="1" applyFill="1" applyBorder="1"/>
    <xf numFmtId="3" fontId="46" fillId="26" borderId="31" xfId="0" applyNumberFormat="1" applyFont="1" applyFill="1" applyBorder="1"/>
    <xf numFmtId="3" fontId="46" fillId="26" borderId="16" xfId="0" applyNumberFormat="1" applyFont="1" applyFill="1" applyBorder="1"/>
    <xf numFmtId="0" fontId="46" fillId="26" borderId="33" xfId="0" applyFont="1" applyFill="1" applyBorder="1"/>
    <xf numFmtId="0" fontId="46" fillId="26" borderId="34" xfId="0" applyFont="1" applyFill="1" applyBorder="1"/>
    <xf numFmtId="0" fontId="46" fillId="26" borderId="35" xfId="0" applyFont="1" applyFill="1" applyBorder="1"/>
    <xf numFmtId="0" fontId="46" fillId="26" borderId="14" xfId="0" applyFont="1" applyFill="1" applyBorder="1" applyAlignment="1">
      <alignment horizontal="right"/>
    </xf>
    <xf numFmtId="3" fontId="46" fillId="26" borderId="35" xfId="0" applyNumberFormat="1" applyFont="1" applyFill="1" applyBorder="1"/>
    <xf numFmtId="3" fontId="46" fillId="26" borderId="34" xfId="0" applyNumberFormat="1" applyFont="1" applyFill="1" applyBorder="1"/>
    <xf numFmtId="3" fontId="46" fillId="26" borderId="46" xfId="0" applyNumberFormat="1" applyFont="1" applyFill="1" applyBorder="1"/>
    <xf numFmtId="3" fontId="46" fillId="26" borderId="36" xfId="0" applyNumberFormat="1" applyFont="1" applyFill="1" applyBorder="1"/>
    <xf numFmtId="165" fontId="46" fillId="26" borderId="30" xfId="0" applyNumberFormat="1" applyFont="1" applyFill="1" applyBorder="1"/>
    <xf numFmtId="165" fontId="46" fillId="26" borderId="0" xfId="0" applyNumberFormat="1" applyFont="1" applyFill="1"/>
    <xf numFmtId="165" fontId="46" fillId="26" borderId="31" xfId="0" applyNumberFormat="1" applyFont="1" applyFill="1" applyBorder="1"/>
    <xf numFmtId="165" fontId="46" fillId="26" borderId="16" xfId="0" applyNumberFormat="1" applyFont="1" applyFill="1" applyBorder="1"/>
    <xf numFmtId="165" fontId="46" fillId="26" borderId="35" xfId="0" applyNumberFormat="1" applyFont="1" applyFill="1" applyBorder="1"/>
    <xf numFmtId="165" fontId="46" fillId="26" borderId="34" xfId="0" applyNumberFormat="1" applyFont="1" applyFill="1" applyBorder="1"/>
    <xf numFmtId="166" fontId="46" fillId="0" borderId="34" xfId="0" applyNumberFormat="1" applyFont="1" applyBorder="1"/>
    <xf numFmtId="165" fontId="46" fillId="26" borderId="46" xfId="0" applyNumberFormat="1" applyFont="1" applyFill="1" applyBorder="1"/>
    <xf numFmtId="165" fontId="46" fillId="26" borderId="36" xfId="0" applyNumberFormat="1" applyFont="1" applyFill="1" applyBorder="1"/>
    <xf numFmtId="0" fontId="46" fillId="26" borderId="45" xfId="0" applyFont="1" applyFill="1" applyBorder="1" applyAlignment="1">
      <alignment horizontal="center"/>
    </xf>
    <xf numFmtId="165" fontId="46" fillId="26" borderId="18" xfId="0" applyNumberFormat="1" applyFont="1" applyFill="1" applyBorder="1"/>
    <xf numFmtId="165" fontId="46" fillId="26" borderId="14" xfId="0" applyNumberFormat="1" applyFont="1" applyFill="1" applyBorder="1"/>
    <xf numFmtId="0" fontId="48" fillId="26" borderId="51" xfId="0" applyFont="1" applyFill="1" applyBorder="1" applyAlignment="1">
      <alignment horizontal="center"/>
    </xf>
    <xf numFmtId="0" fontId="46" fillId="26" borderId="18" xfId="0" applyFont="1" applyFill="1" applyBorder="1" applyAlignment="1">
      <alignment horizontal="center"/>
    </xf>
    <xf numFmtId="0" fontId="46" fillId="26" borderId="16" xfId="0" applyFont="1" applyFill="1" applyBorder="1" applyAlignment="1">
      <alignment horizontal="center"/>
    </xf>
    <xf numFmtId="0" fontId="48" fillId="26" borderId="0" xfId="0" applyFont="1" applyFill="1"/>
    <xf numFmtId="0" fontId="48" fillId="26" borderId="34" xfId="0" applyFont="1" applyFill="1" applyBorder="1"/>
    <xf numFmtId="0" fontId="46" fillId="26" borderId="35" xfId="0" applyFont="1" applyFill="1" applyBorder="1" applyAlignment="1">
      <alignment horizontal="right"/>
    </xf>
    <xf numFmtId="0" fontId="49" fillId="26" borderId="0" xfId="0" applyFont="1" applyFill="1"/>
    <xf numFmtId="0" fontId="53" fillId="26" borderId="0" xfId="0" applyFont="1" applyFill="1"/>
    <xf numFmtId="0" fontId="42" fillId="28" borderId="32" xfId="0" applyFont="1" applyFill="1" applyBorder="1" applyAlignment="1">
      <alignment horizontal="left" vertical="center"/>
    </xf>
    <xf numFmtId="0" fontId="42" fillId="28" borderId="38" xfId="0" applyFont="1" applyFill="1" applyBorder="1" applyAlignment="1">
      <alignment horizontal="left" vertical="center"/>
    </xf>
    <xf numFmtId="164" fontId="41" fillId="26" borderId="0" xfId="0" applyNumberFormat="1" applyFont="1" applyFill="1"/>
    <xf numFmtId="166" fontId="41" fillId="0" borderId="0" xfId="0" applyNumberFormat="1" applyFont="1"/>
    <xf numFmtId="0" fontId="50" fillId="26" borderId="15" xfId="0" applyFont="1" applyFill="1" applyBorder="1"/>
    <xf numFmtId="0" fontId="44" fillId="26" borderId="34" xfId="0" applyFont="1" applyFill="1" applyBorder="1" applyAlignment="1">
      <alignment horizontal="left" vertical="center"/>
    </xf>
    <xf numFmtId="0" fontId="41" fillId="0" borderId="67" xfId="0" applyFont="1" applyBorder="1"/>
    <xf numFmtId="0" fontId="41" fillId="26" borderId="67" xfId="0" applyFont="1" applyFill="1" applyBorder="1"/>
    <xf numFmtId="0" fontId="46" fillId="26" borderId="0" xfId="0" applyFont="1" applyFill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/>
    </xf>
    <xf numFmtId="0" fontId="46" fillId="26" borderId="0" xfId="0" applyFont="1" applyFill="1" applyAlignment="1">
      <alignment horizontal="left" vertical="center"/>
    </xf>
    <xf numFmtId="0" fontId="52" fillId="26" borderId="30" xfId="0" applyFont="1" applyFill="1" applyBorder="1" applyAlignment="1">
      <alignment horizontal="left" vertical="center"/>
    </xf>
    <xf numFmtId="165" fontId="46" fillId="26" borderId="31" xfId="0" applyNumberFormat="1" applyFont="1" applyFill="1" applyBorder="1" applyAlignment="1">
      <alignment horizontal="right"/>
    </xf>
    <xf numFmtId="165" fontId="46" fillId="0" borderId="30" xfId="0" applyNumberFormat="1" applyFont="1" applyBorder="1"/>
    <xf numFmtId="0" fontId="46" fillId="0" borderId="13" xfId="0" applyFont="1" applyBorder="1" applyAlignment="1">
      <alignment horizontal="center" vertical="center" textRotation="90" wrapText="1"/>
    </xf>
    <xf numFmtId="0" fontId="46" fillId="0" borderId="14" xfId="0" applyFont="1" applyBorder="1" applyAlignment="1">
      <alignment horizontal="center" vertical="center" textRotation="90" wrapText="1"/>
    </xf>
    <xf numFmtId="0" fontId="46" fillId="0" borderId="35" xfId="0" applyFont="1" applyBorder="1" applyAlignment="1">
      <alignment horizontal="center" vertical="center" textRotation="90" wrapText="1"/>
    </xf>
    <xf numFmtId="0" fontId="46" fillId="0" borderId="36" xfId="0" applyFont="1" applyBorder="1" applyAlignment="1">
      <alignment horizontal="center" vertical="center" textRotation="90" wrapText="1"/>
    </xf>
    <xf numFmtId="165" fontId="46" fillId="0" borderId="17" xfId="0" applyNumberFormat="1" applyFont="1" applyBorder="1" applyAlignment="1">
      <alignment horizontal="center"/>
    </xf>
    <xf numFmtId="165" fontId="46" fillId="0" borderId="18" xfId="0" applyNumberFormat="1" applyFont="1" applyBorder="1" applyAlignment="1">
      <alignment horizontal="center"/>
    </xf>
    <xf numFmtId="165" fontId="46" fillId="0" borderId="30" xfId="0" applyNumberFormat="1" applyFont="1" applyBorder="1" applyAlignment="1">
      <alignment horizontal="center"/>
    </xf>
    <xf numFmtId="165" fontId="46" fillId="0" borderId="16" xfId="0" applyNumberFormat="1" applyFont="1" applyBorder="1" applyAlignment="1">
      <alignment horizontal="center"/>
    </xf>
    <xf numFmtId="0" fontId="46" fillId="0" borderId="16" xfId="0" applyFont="1" applyBorder="1"/>
    <xf numFmtId="165" fontId="46" fillId="0" borderId="73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46" fillId="26" borderId="36" xfId="0" applyFont="1" applyFill="1" applyBorder="1"/>
    <xf numFmtId="165" fontId="46" fillId="0" borderId="13" xfId="0" applyNumberFormat="1" applyFont="1" applyBorder="1" applyAlignment="1">
      <alignment horizontal="center"/>
    </xf>
    <xf numFmtId="165" fontId="46" fillId="0" borderId="14" xfId="0" applyNumberFormat="1" applyFont="1" applyBorder="1" applyAlignment="1">
      <alignment horizontal="center"/>
    </xf>
    <xf numFmtId="165" fontId="46" fillId="0" borderId="35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48" fillId="26" borderId="21" xfId="0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 wrapText="1"/>
    </xf>
    <xf numFmtId="0" fontId="46" fillId="26" borderId="20" xfId="0" applyFont="1" applyFill="1" applyBorder="1" applyAlignment="1">
      <alignment horizontal="center" vertical="center"/>
    </xf>
    <xf numFmtId="0" fontId="46" fillId="26" borderId="40" xfId="0" applyFont="1" applyFill="1" applyBorder="1" applyAlignment="1">
      <alignment horizontal="center" vertical="center"/>
    </xf>
    <xf numFmtId="0" fontId="48" fillId="26" borderId="30" xfId="0" applyFont="1" applyFill="1" applyBorder="1" applyAlignment="1">
      <alignment horizontal="center" vertical="center"/>
    </xf>
    <xf numFmtId="0" fontId="46" fillId="26" borderId="18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/>
    </xf>
    <xf numFmtId="3" fontId="46" fillId="26" borderId="18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 vertical="center"/>
    </xf>
    <xf numFmtId="3" fontId="46" fillId="26" borderId="16" xfId="0" applyNumberFormat="1" applyFont="1" applyFill="1" applyBorder="1" applyAlignment="1">
      <alignment horizontal="center" vertical="center"/>
    </xf>
    <xf numFmtId="0" fontId="55" fillId="26" borderId="0" xfId="0" applyFont="1" applyFill="1" applyAlignment="1">
      <alignment horizontal="left" vertical="center"/>
    </xf>
    <xf numFmtId="0" fontId="55" fillId="26" borderId="30" xfId="0" applyFont="1" applyFill="1" applyBorder="1" applyAlignment="1">
      <alignment horizontal="left" vertical="center"/>
    </xf>
    <xf numFmtId="3" fontId="46" fillId="26" borderId="18" xfId="0" applyNumberFormat="1" applyFont="1" applyFill="1" applyBorder="1" applyAlignment="1">
      <alignment horizontal="right"/>
    </xf>
    <xf numFmtId="3" fontId="46" fillId="0" borderId="16" xfId="0" applyNumberFormat="1" applyFont="1" applyBorder="1" applyAlignment="1">
      <alignment horizontal="right"/>
    </xf>
    <xf numFmtId="166" fontId="46" fillId="26" borderId="18" xfId="0" applyNumberFormat="1" applyFont="1" applyFill="1" applyBorder="1" applyAlignment="1">
      <alignment horizontal="right"/>
    </xf>
    <xf numFmtId="0" fontId="52" fillId="26" borderId="33" xfId="0" applyFont="1" applyFill="1" applyBorder="1"/>
    <xf numFmtId="3" fontId="46" fillId="26" borderId="14" xfId="0" applyNumberFormat="1" applyFont="1" applyFill="1" applyBorder="1"/>
    <xf numFmtId="3" fontId="46" fillId="0" borderId="36" xfId="0" applyNumberFormat="1" applyFont="1" applyBorder="1"/>
    <xf numFmtId="0" fontId="46" fillId="26" borderId="0" xfId="0" applyFont="1" applyFill="1" applyAlignment="1">
      <alignment horizontal="right"/>
    </xf>
    <xf numFmtId="0" fontId="48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3" fontId="46" fillId="26" borderId="16" xfId="0" applyNumberFormat="1" applyFont="1" applyFill="1" applyBorder="1" applyAlignment="1">
      <alignment horizontal="right"/>
    </xf>
    <xf numFmtId="3" fontId="46" fillId="26" borderId="30" xfId="0" applyNumberFormat="1" applyFont="1" applyFill="1" applyBorder="1" applyAlignment="1">
      <alignment horizontal="center" vertical="center"/>
    </xf>
    <xf numFmtId="3" fontId="46" fillId="26" borderId="0" xfId="0" applyNumberFormat="1" applyFont="1" applyFill="1" applyAlignment="1">
      <alignment horizontal="center"/>
    </xf>
    <xf numFmtId="3" fontId="46" fillId="26" borderId="30" xfId="0" applyNumberFormat="1" applyFont="1" applyFill="1" applyBorder="1" applyAlignment="1">
      <alignment horizontal="center"/>
    </xf>
    <xf numFmtId="3" fontId="46" fillId="26" borderId="16" xfId="0" applyNumberFormat="1" applyFont="1" applyFill="1" applyBorder="1" applyAlignment="1">
      <alignment horizontal="center"/>
    </xf>
    <xf numFmtId="3" fontId="46" fillId="26" borderId="18" xfId="0" applyNumberFormat="1" applyFont="1" applyFill="1" applyBorder="1"/>
    <xf numFmtId="0" fontId="48" fillId="26" borderId="34" xfId="0" applyFont="1" applyFill="1" applyBorder="1" applyAlignment="1">
      <alignment horizontal="left" vertical="center"/>
    </xf>
    <xf numFmtId="166" fontId="46" fillId="26" borderId="30" xfId="0" applyNumberFormat="1" applyFont="1" applyFill="1" applyBorder="1" applyAlignment="1">
      <alignment horizontal="right"/>
    </xf>
    <xf numFmtId="166" fontId="46" fillId="26" borderId="31" xfId="0" applyNumberFormat="1" applyFont="1" applyFill="1" applyBorder="1"/>
    <xf numFmtId="166" fontId="46" fillId="26" borderId="0" xfId="0" applyNumberFormat="1" applyFont="1" applyFill="1"/>
    <xf numFmtId="166" fontId="46" fillId="26" borderId="30" xfId="0" applyNumberFormat="1" applyFont="1" applyFill="1" applyBorder="1"/>
    <xf numFmtId="166" fontId="46" fillId="26" borderId="16" xfId="0" applyNumberFormat="1" applyFont="1" applyFill="1" applyBorder="1"/>
    <xf numFmtId="166" fontId="46" fillId="26" borderId="18" xfId="0" applyNumberFormat="1" applyFont="1" applyFill="1" applyBorder="1"/>
    <xf numFmtId="0" fontId="46" fillId="26" borderId="18" xfId="0" applyFont="1" applyFill="1" applyBorder="1"/>
    <xf numFmtId="3" fontId="46" fillId="0" borderId="62" xfId="0" applyNumberFormat="1" applyFont="1" applyBorder="1"/>
    <xf numFmtId="3" fontId="46" fillId="0" borderId="30" xfId="0" applyNumberFormat="1" applyFont="1" applyBorder="1"/>
    <xf numFmtId="3" fontId="46" fillId="0" borderId="31" xfId="0" applyNumberFormat="1" applyFont="1" applyBorder="1"/>
    <xf numFmtId="3" fontId="46" fillId="0" borderId="16" xfId="0" applyNumberFormat="1" applyFont="1" applyBorder="1"/>
    <xf numFmtId="0" fontId="46" fillId="0" borderId="63" xfId="0" applyFont="1" applyBorder="1"/>
    <xf numFmtId="3" fontId="46" fillId="0" borderId="64" xfId="0" applyNumberFormat="1" applyFont="1" applyBorder="1"/>
    <xf numFmtId="3" fontId="46" fillId="0" borderId="65" xfId="0" applyNumberFormat="1" applyFont="1" applyBorder="1"/>
    <xf numFmtId="3" fontId="46" fillId="0" borderId="66" xfId="0" applyNumberFormat="1" applyFont="1" applyBorder="1"/>
    <xf numFmtId="3" fontId="48" fillId="0" borderId="64" xfId="0" applyNumberFormat="1" applyFont="1" applyBorder="1"/>
    <xf numFmtId="3" fontId="48" fillId="0" borderId="68" xfId="0" applyNumberFormat="1" applyFont="1" applyBorder="1"/>
    <xf numFmtId="3" fontId="48" fillId="0" borderId="69" xfId="0" applyNumberFormat="1" applyFont="1" applyBorder="1"/>
    <xf numFmtId="3" fontId="46" fillId="0" borderId="70" xfId="0" applyNumberFormat="1" applyFont="1" applyBorder="1"/>
    <xf numFmtId="3" fontId="46" fillId="0" borderId="71" xfId="0" applyNumberFormat="1" applyFont="1" applyBorder="1"/>
    <xf numFmtId="3" fontId="46" fillId="0" borderId="72" xfId="0" applyNumberFormat="1" applyFont="1" applyBorder="1"/>
    <xf numFmtId="0" fontId="46" fillId="26" borderId="47" xfId="0" applyFont="1" applyFill="1" applyBorder="1"/>
    <xf numFmtId="0" fontId="46" fillId="26" borderId="48" xfId="0" applyFont="1" applyFill="1" applyBorder="1"/>
    <xf numFmtId="0" fontId="46" fillId="26" borderId="33" xfId="0" applyFont="1" applyFill="1" applyBorder="1" applyAlignment="1">
      <alignment horizontal="left" vertical="center"/>
    </xf>
    <xf numFmtId="0" fontId="46" fillId="26" borderId="42" xfId="0" applyFont="1" applyFill="1" applyBorder="1" applyAlignment="1">
      <alignment horizontal="center"/>
    </xf>
    <xf numFmtId="0" fontId="49" fillId="26" borderId="0" xfId="0" applyFont="1" applyFill="1" applyAlignment="1">
      <alignment horizontal="right"/>
    </xf>
    <xf numFmtId="0" fontId="56" fillId="26" borderId="0" xfId="0" applyFont="1" applyFill="1"/>
    <xf numFmtId="0" fontId="49" fillId="26" borderId="15" xfId="0" applyFont="1" applyFill="1" applyBorder="1"/>
    <xf numFmtId="0" fontId="49" fillId="26" borderId="33" xfId="0" applyFont="1" applyFill="1" applyBorder="1"/>
    <xf numFmtId="0" fontId="49" fillId="26" borderId="34" xfId="0" applyFont="1" applyFill="1" applyBorder="1"/>
    <xf numFmtId="0" fontId="49" fillId="26" borderId="35" xfId="0" applyFont="1" applyFill="1" applyBorder="1"/>
    <xf numFmtId="0" fontId="49" fillId="26" borderId="35" xfId="0" applyFont="1" applyFill="1" applyBorder="1" applyAlignment="1">
      <alignment horizontal="right"/>
    </xf>
    <xf numFmtId="0" fontId="60" fillId="0" borderId="48" xfId="0" applyFont="1" applyBorder="1" applyAlignment="1">
      <alignment horizontal="center" vertical="center"/>
    </xf>
    <xf numFmtId="0" fontId="60" fillId="0" borderId="2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23" xfId="0" applyFont="1" applyBorder="1" applyAlignment="1">
      <alignment horizontal="center"/>
    </xf>
    <xf numFmtId="0" fontId="60" fillId="0" borderId="24" xfId="0" applyFont="1" applyBorder="1" applyAlignment="1">
      <alignment horizontal="center"/>
    </xf>
    <xf numFmtId="0" fontId="59" fillId="28" borderId="25" xfId="0" applyFont="1" applyFill="1" applyBorder="1"/>
    <xf numFmtId="0" fontId="61" fillId="28" borderId="26" xfId="0" applyFont="1" applyFill="1" applyBorder="1"/>
    <xf numFmtId="0" fontId="61" fillId="28" borderId="27" xfId="0" applyFont="1" applyFill="1" applyBorder="1"/>
    <xf numFmtId="0" fontId="63" fillId="28" borderId="27" xfId="0" applyFont="1" applyFill="1" applyBorder="1"/>
    <xf numFmtId="0" fontId="58" fillId="28" borderId="37" xfId="0" applyFont="1" applyFill="1" applyBorder="1" applyAlignment="1">
      <alignment horizontal="left" vertical="center"/>
    </xf>
    <xf numFmtId="0" fontId="58" fillId="28" borderId="32" xfId="0" applyFont="1" applyFill="1" applyBorder="1" applyAlignment="1">
      <alignment horizontal="left" vertical="center"/>
    </xf>
    <xf numFmtId="0" fontId="64" fillId="26" borderId="0" xfId="0" applyFont="1" applyFill="1"/>
    <xf numFmtId="0" fontId="65" fillId="26" borderId="0" xfId="0" applyFont="1" applyFill="1"/>
    <xf numFmtId="0" fontId="42" fillId="28" borderId="32" xfId="0" applyFont="1" applyFill="1" applyBorder="1" applyAlignment="1">
      <alignment vertical="center"/>
    </xf>
    <xf numFmtId="0" fontId="42" fillId="28" borderId="38" xfId="0" applyFont="1" applyFill="1" applyBorder="1" applyAlignment="1">
      <alignment vertical="center"/>
    </xf>
    <xf numFmtId="0" fontId="46" fillId="26" borderId="40" xfId="0" applyFont="1" applyFill="1" applyBorder="1" applyAlignment="1">
      <alignment horizontal="center"/>
    </xf>
    <xf numFmtId="165" fontId="46" fillId="0" borderId="18" xfId="0" applyNumberFormat="1" applyFont="1" applyBorder="1"/>
    <xf numFmtId="165" fontId="46" fillId="0" borderId="31" xfId="0" applyNumberFormat="1" applyFont="1" applyBorder="1"/>
    <xf numFmtId="165" fontId="46" fillId="0" borderId="16" xfId="0" applyNumberFormat="1" applyFont="1" applyBorder="1"/>
    <xf numFmtId="165" fontId="46" fillId="0" borderId="62" xfId="0" applyNumberFormat="1" applyFont="1" applyBorder="1"/>
    <xf numFmtId="165" fontId="46" fillId="0" borderId="65" xfId="0" applyNumberFormat="1" applyFont="1" applyBorder="1"/>
    <xf numFmtId="165" fontId="46" fillId="0" borderId="66" xfId="0" applyNumberFormat="1" applyFont="1" applyBorder="1"/>
    <xf numFmtId="165" fontId="48" fillId="0" borderId="64" xfId="0" applyNumberFormat="1" applyFont="1" applyBorder="1"/>
    <xf numFmtId="165" fontId="48" fillId="0" borderId="68" xfId="0" applyNumberFormat="1" applyFont="1" applyBorder="1"/>
    <xf numFmtId="165" fontId="48" fillId="0" borderId="69" xfId="0" applyNumberFormat="1" applyFont="1" applyBorder="1"/>
    <xf numFmtId="165" fontId="46" fillId="0" borderId="70" xfId="0" applyNumberFormat="1" applyFont="1" applyBorder="1"/>
    <xf numFmtId="165" fontId="46" fillId="0" borderId="71" xfId="0" applyNumberFormat="1" applyFont="1" applyBorder="1"/>
    <xf numFmtId="166" fontId="46" fillId="28" borderId="31" xfId="0" applyNumberFormat="1" applyFont="1" applyFill="1" applyBorder="1"/>
    <xf numFmtId="166" fontId="46" fillId="28" borderId="0" xfId="0" applyNumberFormat="1" applyFont="1" applyFill="1"/>
    <xf numFmtId="166" fontId="46" fillId="28" borderId="30" xfId="0" applyNumberFormat="1" applyFont="1" applyFill="1" applyBorder="1"/>
    <xf numFmtId="166" fontId="46" fillId="28" borderId="16" xfId="0" applyNumberFormat="1" applyFont="1" applyFill="1" applyBorder="1"/>
    <xf numFmtId="1" fontId="46" fillId="28" borderId="31" xfId="0" applyNumberFormat="1" applyFont="1" applyFill="1" applyBorder="1"/>
    <xf numFmtId="1" fontId="46" fillId="28" borderId="0" xfId="0" applyNumberFormat="1" applyFont="1" applyFill="1"/>
    <xf numFmtId="1" fontId="46" fillId="28" borderId="30" xfId="0" applyNumberFormat="1" applyFont="1" applyFill="1" applyBorder="1"/>
    <xf numFmtId="1" fontId="46" fillId="28" borderId="16" xfId="0" applyNumberFormat="1" applyFont="1" applyFill="1" applyBorder="1"/>
    <xf numFmtId="165" fontId="46" fillId="28" borderId="31" xfId="0" applyNumberFormat="1" applyFont="1" applyFill="1" applyBorder="1"/>
    <xf numFmtId="165" fontId="46" fillId="28" borderId="0" xfId="0" applyNumberFormat="1" applyFont="1" applyFill="1"/>
    <xf numFmtId="165" fontId="46" fillId="28" borderId="30" xfId="0" applyNumberFormat="1" applyFont="1" applyFill="1" applyBorder="1"/>
    <xf numFmtId="165" fontId="46" fillId="28" borderId="16" xfId="0" applyNumberFormat="1" applyFont="1" applyFill="1" applyBorder="1"/>
    <xf numFmtId="0" fontId="66" fillId="26" borderId="0" xfId="0" applyFont="1" applyFill="1"/>
    <xf numFmtId="3" fontId="46" fillId="28" borderId="30" xfId="0" applyNumberFormat="1" applyFont="1" applyFill="1" applyBorder="1"/>
    <xf numFmtId="3" fontId="46" fillId="28" borderId="0" xfId="0" applyNumberFormat="1" applyFont="1" applyFill="1"/>
    <xf numFmtId="3" fontId="46" fillId="28" borderId="16" xfId="0" applyNumberFormat="1" applyFont="1" applyFill="1" applyBorder="1"/>
    <xf numFmtId="3" fontId="46" fillId="28" borderId="34" xfId="0" applyNumberFormat="1" applyFont="1" applyFill="1" applyBorder="1"/>
    <xf numFmtId="3" fontId="46" fillId="28" borderId="35" xfId="0" applyNumberFormat="1" applyFont="1" applyFill="1" applyBorder="1"/>
    <xf numFmtId="3" fontId="46" fillId="28" borderId="36" xfId="0" applyNumberFormat="1" applyFont="1" applyFill="1" applyBorder="1"/>
    <xf numFmtId="0" fontId="46" fillId="28" borderId="30" xfId="0" applyFont="1" applyFill="1" applyBorder="1"/>
    <xf numFmtId="0" fontId="46" fillId="28" borderId="16" xfId="0" applyFont="1" applyFill="1" applyBorder="1"/>
    <xf numFmtId="0" fontId="46" fillId="28" borderId="34" xfId="0" applyFont="1" applyFill="1" applyBorder="1"/>
    <xf numFmtId="0" fontId="46" fillId="28" borderId="35" xfId="0" applyFont="1" applyFill="1" applyBorder="1"/>
    <xf numFmtId="0" fontId="46" fillId="28" borderId="36" xfId="0" applyFont="1" applyFill="1" applyBorder="1"/>
    <xf numFmtId="0" fontId="58" fillId="28" borderId="38" xfId="0" applyFont="1" applyFill="1" applyBorder="1" applyAlignment="1">
      <alignment horizontal="left" vertical="center"/>
    </xf>
    <xf numFmtId="166" fontId="46" fillId="0" borderId="18" xfId="0" applyNumberFormat="1" applyFont="1" applyBorder="1" applyAlignment="1">
      <alignment horizontal="right"/>
    </xf>
    <xf numFmtId="166" fontId="46" fillId="0" borderId="0" xfId="0" applyNumberFormat="1" applyFont="1" applyAlignment="1">
      <alignment horizontal="right"/>
    </xf>
    <xf numFmtId="166" fontId="46" fillId="0" borderId="16" xfId="0" applyNumberFormat="1" applyFont="1" applyBorder="1" applyAlignment="1">
      <alignment horizontal="right"/>
    </xf>
    <xf numFmtId="3" fontId="49" fillId="26" borderId="0" xfId="0" applyNumberFormat="1" applyFont="1" applyFill="1"/>
    <xf numFmtId="0" fontId="65" fillId="0" borderId="0" xfId="0" applyFont="1"/>
    <xf numFmtId="0" fontId="64" fillId="0" borderId="0" xfId="0" applyFont="1"/>
    <xf numFmtId="166" fontId="48" fillId="26" borderId="30" xfId="0" applyNumberFormat="1" applyFont="1" applyFill="1" applyBorder="1"/>
    <xf numFmtId="17" fontId="46" fillId="26" borderId="49" xfId="0" applyNumberFormat="1" applyFont="1" applyFill="1" applyBorder="1" applyAlignment="1">
      <alignment horizontal="center"/>
    </xf>
    <xf numFmtId="17" fontId="46" fillId="26" borderId="50" xfId="0" applyNumberFormat="1" applyFont="1" applyFill="1" applyBorder="1" applyAlignment="1">
      <alignment horizontal="center"/>
    </xf>
    <xf numFmtId="0" fontId="46" fillId="26" borderId="14" xfId="0" applyFont="1" applyFill="1" applyBorder="1" applyAlignment="1">
      <alignment horizontal="center"/>
    </xf>
    <xf numFmtId="0" fontId="41" fillId="26" borderId="0" xfId="0" applyFont="1" applyFill="1" applyBorder="1"/>
    <xf numFmtId="165" fontId="46" fillId="26" borderId="0" xfId="0" applyNumberFormat="1" applyFont="1" applyFill="1" applyBorder="1" applyAlignment="1">
      <alignment horizontal="right"/>
    </xf>
    <xf numFmtId="165" fontId="46" fillId="26" borderId="34" xfId="0" applyNumberFormat="1" applyFont="1" applyFill="1" applyBorder="1" applyAlignment="1">
      <alignment horizontal="center"/>
    </xf>
    <xf numFmtId="165" fontId="46" fillId="26" borderId="36" xfId="0" applyNumberFormat="1" applyFont="1" applyFill="1" applyBorder="1" applyAlignment="1">
      <alignment horizontal="center"/>
    </xf>
    <xf numFmtId="0" fontId="58" fillId="28" borderId="53" xfId="0" applyFont="1" applyFill="1" applyBorder="1" applyAlignment="1">
      <alignment horizontal="left" vertical="center"/>
    </xf>
    <xf numFmtId="0" fontId="58" fillId="28" borderId="54" xfId="0" applyFont="1" applyFill="1" applyBorder="1" applyAlignment="1">
      <alignment horizontal="left" vertical="center"/>
    </xf>
    <xf numFmtId="0" fontId="58" fillId="28" borderId="55" xfId="0" applyFont="1" applyFill="1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60" fillId="0" borderId="56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60" fillId="0" borderId="57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6" fillId="26" borderId="40" xfId="0" applyFont="1" applyFill="1" applyBorder="1" applyAlignment="1">
      <alignment horizontal="center"/>
    </xf>
    <xf numFmtId="0" fontId="46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48" fillId="26" borderId="51" xfId="0" applyFont="1" applyFill="1" applyBorder="1" applyAlignment="1">
      <alignment horizontal="center" vertical="center"/>
    </xf>
    <xf numFmtId="0" fontId="48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48" fillId="26" borderId="41" xfId="0" applyFont="1" applyFill="1" applyBorder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46" fillId="26" borderId="23" xfId="0" applyFont="1" applyFill="1" applyBorder="1" applyAlignment="1">
      <alignment horizontal="center" vertical="center"/>
    </xf>
    <xf numFmtId="0" fontId="46" fillId="26" borderId="60" xfId="0" applyFont="1" applyFill="1" applyBorder="1" applyAlignment="1">
      <alignment horizontal="center" vertical="center"/>
    </xf>
    <xf numFmtId="0" fontId="46" fillId="26" borderId="45" xfId="0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26" borderId="38" xfId="0" applyFont="1" applyFill="1" applyBorder="1" applyAlignment="1">
      <alignment horizontal="center" vertical="center"/>
    </xf>
    <xf numFmtId="0" fontId="46" fillId="26" borderId="44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left" vertical="center" wrapText="1"/>
    </xf>
    <xf numFmtId="0" fontId="48" fillId="0" borderId="38" xfId="0" applyFont="1" applyBorder="1" applyAlignment="1">
      <alignment horizontal="left" vertical="center" wrapText="1"/>
    </xf>
    <xf numFmtId="0" fontId="48" fillId="0" borderId="33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 wrapText="1"/>
    </xf>
    <xf numFmtId="0" fontId="46" fillId="0" borderId="47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CB\BMPE\BMPE_2025_December\text\Podklady_predikcia\Web_tab_P4Q_2025_SK_ECB_baseline.xlsx" TargetMode="External"/><Relationship Id="rId1" Type="http://schemas.openxmlformats.org/officeDocument/2006/relationships/externalLinkPath" Target="/ECB/BMPE/BMPE_2025_December/text/Podklady_predikcia/Web_tab_P4Q_2025_SK_ECB_base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>
        <row r="34">
          <cell r="I34">
            <v>-0.41848062708949385</v>
          </cell>
          <cell r="J34">
            <v>2.2554983691059647</v>
          </cell>
          <cell r="K34">
            <v>1.8777635139200157</v>
          </cell>
        </row>
        <row r="35">
          <cell r="I35">
            <v>6.8168042307482315</v>
          </cell>
          <cell r="J35">
            <v>7.5941133095675424</v>
          </cell>
          <cell r="K35">
            <v>8.2828790943440502</v>
          </cell>
        </row>
        <row r="61">
          <cell r="I61">
            <v>0.10053119031769864</v>
          </cell>
          <cell r="J61">
            <v>0.4898488689695002</v>
          </cell>
          <cell r="K61">
            <v>-0.25722922206022902</v>
          </cell>
        </row>
        <row r="62">
          <cell r="I62">
            <v>-10.549678838439934</v>
          </cell>
          <cell r="J62">
            <v>-1.8064761302882371</v>
          </cell>
          <cell r="K62">
            <v>-3.0588481512254018</v>
          </cell>
        </row>
        <row r="63">
          <cell r="I63">
            <v>-18.886610433915706</v>
          </cell>
          <cell r="J63">
            <v>-7.0781074956304586</v>
          </cell>
          <cell r="K63">
            <v>-9.050647612650442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NBS_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55E"/>
      </a:accent1>
      <a:accent2>
        <a:srgbClr val="CCE1EE"/>
      </a:accent2>
      <a:accent3>
        <a:srgbClr val="A5835A"/>
      </a:accent3>
      <a:accent4>
        <a:srgbClr val="74253E"/>
      </a:accent4>
      <a:accent5>
        <a:srgbClr val="00594F"/>
      </a:accent5>
      <a:accent6>
        <a:srgbClr val="D15F27"/>
      </a:accent6>
      <a:hlink>
        <a:srgbClr val="0067AC"/>
      </a:hlink>
      <a:folHlink>
        <a:srgbClr val="0067A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FA64-1D30-4B39-ABCE-D7561B787E2D}">
  <sheetPr>
    <tabColor rgb="FFFF0000"/>
    <pageSetUpPr fitToPage="1"/>
  </sheetPr>
  <dimension ref="B1:X83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T23" sqref="T23"/>
    </sheetView>
  </sheetViews>
  <sheetFormatPr defaultColWidth="9.140625" defaultRowHeight="12.75" outlineLevelRow="1"/>
  <cols>
    <col min="1" max="4" width="3.140625" style="4" customWidth="1"/>
    <col min="5" max="5" width="33.140625" style="4" customWidth="1"/>
    <col min="6" max="6" width="29.140625" style="4" customWidth="1"/>
    <col min="7" max="7" width="12.85546875" style="4" customWidth="1"/>
    <col min="8" max="8" width="10.28515625" style="4" customWidth="1"/>
    <col min="9" max="12" width="10.42578125" style="4" customWidth="1"/>
    <col min="13" max="13" width="10.5703125" style="4" customWidth="1"/>
    <col min="14" max="14" width="5.140625" style="4" customWidth="1"/>
    <col min="15" max="16384" width="9.140625" style="4"/>
  </cols>
  <sheetData>
    <row r="1" spans="2:17" ht="22.5" customHeight="1" thickBot="1">
      <c r="B1" s="3"/>
    </row>
    <row r="2" spans="2:17" ht="30" customHeight="1" thickBot="1">
      <c r="B2" s="297" t="str">
        <f>""&amp;H3&amp;""</f>
        <v>Jarná strednodobá predikcia (P1Q-2026)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</row>
    <row r="3" spans="2:17" ht="30" customHeight="1">
      <c r="B3" s="300" t="s">
        <v>27</v>
      </c>
      <c r="C3" s="301"/>
      <c r="D3" s="301"/>
      <c r="E3" s="302"/>
      <c r="F3" s="306" t="s">
        <v>61</v>
      </c>
      <c r="G3" s="231" t="s">
        <v>32</v>
      </c>
      <c r="H3" s="308" t="s">
        <v>204</v>
      </c>
      <c r="I3" s="309"/>
      <c r="J3" s="310"/>
      <c r="K3" s="308" t="s">
        <v>205</v>
      </c>
      <c r="L3" s="309"/>
      <c r="M3" s="311"/>
    </row>
    <row r="4" spans="2:17">
      <c r="B4" s="303"/>
      <c r="C4" s="304"/>
      <c r="D4" s="304"/>
      <c r="E4" s="305"/>
      <c r="F4" s="307"/>
      <c r="G4" s="232">
        <v>2025</v>
      </c>
      <c r="H4" s="233">
        <v>2026</v>
      </c>
      <c r="I4" s="233">
        <v>2027</v>
      </c>
      <c r="J4" s="234">
        <v>2028</v>
      </c>
      <c r="K4" s="232">
        <v>2026</v>
      </c>
      <c r="L4" s="232">
        <v>2027</v>
      </c>
      <c r="M4" s="235">
        <v>2028</v>
      </c>
    </row>
    <row r="5" spans="2:17" ht="13.5" thickBot="1">
      <c r="B5" s="236" t="s">
        <v>11</v>
      </c>
      <c r="C5" s="237"/>
      <c r="D5" s="237"/>
      <c r="E5" s="238"/>
      <c r="F5" s="59"/>
      <c r="G5" s="60"/>
      <c r="H5" s="61"/>
      <c r="I5" s="61"/>
      <c r="J5" s="62"/>
      <c r="K5" s="61"/>
      <c r="L5" s="61"/>
      <c r="M5" s="63"/>
    </row>
    <row r="6" spans="2:17">
      <c r="B6" s="5"/>
      <c r="C6" s="4" t="s">
        <v>62</v>
      </c>
      <c r="E6" s="6"/>
      <c r="F6" s="7" t="s">
        <v>132</v>
      </c>
      <c r="G6" s="8">
        <v>4.2</v>
      </c>
      <c r="H6" s="9">
        <v>3.9479578020866057</v>
      </c>
      <c r="I6" s="9">
        <v>2.4774247722585869</v>
      </c>
      <c r="J6" s="10">
        <v>2.8993490323772448</v>
      </c>
      <c r="K6" s="9">
        <v>0.5</v>
      </c>
      <c r="L6" s="9">
        <v>0</v>
      </c>
      <c r="M6" s="11">
        <v>0.4</v>
      </c>
      <c r="O6" s="12"/>
      <c r="P6" s="12"/>
      <c r="Q6" s="12"/>
    </row>
    <row r="7" spans="2:17">
      <c r="B7" s="5"/>
      <c r="C7" s="4" t="s">
        <v>63</v>
      </c>
      <c r="E7" s="6"/>
      <c r="F7" s="7" t="s">
        <v>132</v>
      </c>
      <c r="G7" s="8">
        <v>4.0000544836445755</v>
      </c>
      <c r="H7" s="9">
        <v>3.871975360022148</v>
      </c>
      <c r="I7" s="9">
        <v>2.6177089458702341</v>
      </c>
      <c r="J7" s="10">
        <v>2.8940572554775343</v>
      </c>
      <c r="K7" s="9">
        <v>0.6</v>
      </c>
      <c r="L7" s="9">
        <v>0</v>
      </c>
      <c r="M7" s="11">
        <v>0.3</v>
      </c>
      <c r="O7" s="12"/>
      <c r="P7" s="12"/>
      <c r="Q7" s="12"/>
    </row>
    <row r="8" spans="2:17">
      <c r="B8" s="5"/>
      <c r="C8" s="4" t="s">
        <v>16</v>
      </c>
      <c r="E8" s="6"/>
      <c r="F8" s="7" t="s">
        <v>132</v>
      </c>
      <c r="G8" s="13">
        <v>4.1867443853272164</v>
      </c>
      <c r="H8" s="14">
        <v>3.5772540530996508</v>
      </c>
      <c r="I8" s="14">
        <v>2.6389104782468706</v>
      </c>
      <c r="J8" s="15">
        <v>2.6930574982345235</v>
      </c>
      <c r="K8" s="9">
        <v>0.5</v>
      </c>
      <c r="L8" s="9">
        <v>0.20000000000000018</v>
      </c>
      <c r="M8" s="11">
        <v>0.40000000000000036</v>
      </c>
      <c r="O8" s="12"/>
      <c r="P8" s="12"/>
      <c r="Q8" s="12"/>
    </row>
    <row r="9" spans="2:17" ht="3.75" customHeight="1">
      <c r="B9" s="5"/>
      <c r="E9" s="6"/>
      <c r="F9" s="7"/>
      <c r="G9" s="13"/>
      <c r="H9" s="14"/>
      <c r="I9" s="14"/>
      <c r="J9" s="15"/>
      <c r="K9" s="14"/>
      <c r="L9" s="14"/>
      <c r="M9" s="23"/>
      <c r="O9" s="12"/>
      <c r="P9" s="12"/>
      <c r="Q9" s="12"/>
    </row>
    <row r="10" spans="2:17" ht="13.5" thickBot="1">
      <c r="B10" s="236" t="s">
        <v>26</v>
      </c>
      <c r="C10" s="237"/>
      <c r="D10" s="237"/>
      <c r="E10" s="238"/>
      <c r="F10" s="59"/>
      <c r="G10" s="64"/>
      <c r="H10" s="65"/>
      <c r="I10" s="65"/>
      <c r="J10" s="66"/>
      <c r="K10" s="65"/>
      <c r="L10" s="65"/>
      <c r="M10" s="67"/>
      <c r="O10" s="12"/>
      <c r="P10" s="12"/>
      <c r="Q10" s="12"/>
    </row>
    <row r="11" spans="2:17">
      <c r="B11" s="5"/>
      <c r="C11" s="4" t="s">
        <v>0</v>
      </c>
      <c r="E11" s="6"/>
      <c r="F11" s="7" t="s">
        <v>133</v>
      </c>
      <c r="G11" s="13">
        <v>0.80741868240332337</v>
      </c>
      <c r="H11" s="14">
        <v>0.46713403944499987</v>
      </c>
      <c r="I11" s="14">
        <v>1.9849483735383302</v>
      </c>
      <c r="J11" s="15">
        <v>2.5845831319484489</v>
      </c>
      <c r="K11" s="9">
        <v>-9.9999999999999978E-2</v>
      </c>
      <c r="L11" s="9">
        <v>-0.29999999999999982</v>
      </c>
      <c r="M11" s="11">
        <v>0.10000000000000009</v>
      </c>
      <c r="O11" s="12"/>
      <c r="P11" s="12"/>
      <c r="Q11" s="12"/>
    </row>
    <row r="12" spans="2:17">
      <c r="B12" s="5"/>
      <c r="D12" s="4" t="s">
        <v>107</v>
      </c>
      <c r="E12" s="6"/>
      <c r="F12" s="7" t="s">
        <v>133</v>
      </c>
      <c r="G12" s="13">
        <v>0.27989658372658255</v>
      </c>
      <c r="H12" s="14">
        <v>-0.39420202910892499</v>
      </c>
      <c r="I12" s="14">
        <v>1.2317596590296631</v>
      </c>
      <c r="J12" s="15">
        <v>1.1780274627161305</v>
      </c>
      <c r="K12" s="9">
        <v>-0.4</v>
      </c>
      <c r="L12" s="9">
        <v>-0.19999999999999996</v>
      </c>
      <c r="M12" s="11">
        <v>9.9999999999999867E-2</v>
      </c>
      <c r="O12" s="12"/>
      <c r="P12" s="12"/>
      <c r="Q12" s="12"/>
    </row>
    <row r="13" spans="2:17">
      <c r="B13" s="5"/>
      <c r="D13" s="4" t="s">
        <v>28</v>
      </c>
      <c r="E13" s="6"/>
      <c r="F13" s="7" t="s">
        <v>133</v>
      </c>
      <c r="G13" s="13">
        <v>1.1058111506842181</v>
      </c>
      <c r="H13" s="14">
        <v>-3.4481381606482842E-2</v>
      </c>
      <c r="I13" s="14">
        <v>1.0449529074071364</v>
      </c>
      <c r="J13" s="15">
        <v>1.5899814960892371</v>
      </c>
      <c r="K13" s="9">
        <v>-0.1</v>
      </c>
      <c r="L13" s="9">
        <v>-0.60000000000000009</v>
      </c>
      <c r="M13" s="11">
        <v>0.10000000000000009</v>
      </c>
      <c r="O13" s="12"/>
      <c r="P13" s="12"/>
      <c r="Q13" s="12"/>
    </row>
    <row r="14" spans="2:17">
      <c r="B14" s="5"/>
      <c r="D14" s="4" t="s">
        <v>1</v>
      </c>
      <c r="E14" s="6"/>
      <c r="F14" s="7" t="s">
        <v>133</v>
      </c>
      <c r="G14" s="13">
        <v>2.2244008986693302</v>
      </c>
      <c r="H14" s="14">
        <v>-0.66373575010405261</v>
      </c>
      <c r="I14" s="14">
        <v>-2.5290266161899666</v>
      </c>
      <c r="J14" s="15">
        <v>3.1495259101339741</v>
      </c>
      <c r="K14" s="9">
        <v>-1.1000000000000001</v>
      </c>
      <c r="L14" s="9">
        <v>-1.8</v>
      </c>
      <c r="M14" s="11">
        <v>0.70000000000000018</v>
      </c>
      <c r="O14" s="12"/>
      <c r="P14" s="12"/>
      <c r="Q14" s="12"/>
    </row>
    <row r="15" spans="2:17">
      <c r="B15" s="5"/>
      <c r="D15" s="4" t="s">
        <v>29</v>
      </c>
      <c r="E15" s="6"/>
      <c r="F15" s="7" t="s">
        <v>133</v>
      </c>
      <c r="G15" s="13">
        <v>4.1305765383490325</v>
      </c>
      <c r="H15" s="14">
        <v>1.426078028882884</v>
      </c>
      <c r="I15" s="14">
        <v>4.1300347023879311</v>
      </c>
      <c r="J15" s="15">
        <v>4.3380191912871311</v>
      </c>
      <c r="K15" s="9">
        <v>0.29999999999999982</v>
      </c>
      <c r="L15" s="9">
        <v>0</v>
      </c>
      <c r="M15" s="11">
        <v>9.9999999999999645E-2</v>
      </c>
      <c r="O15" s="12"/>
      <c r="P15" s="12"/>
      <c r="Q15" s="12"/>
    </row>
    <row r="16" spans="2:17">
      <c r="B16" s="5"/>
      <c r="D16" s="4" t="s">
        <v>30</v>
      </c>
      <c r="E16" s="6"/>
      <c r="F16" s="7" t="s">
        <v>133</v>
      </c>
      <c r="G16" s="13">
        <v>3.919345849937045</v>
      </c>
      <c r="H16" s="14">
        <v>0.39509048445613359</v>
      </c>
      <c r="I16" s="14">
        <v>2.4962800199875232</v>
      </c>
      <c r="J16" s="15">
        <v>3.4712547242890253</v>
      </c>
      <c r="K16" s="9">
        <v>0</v>
      </c>
      <c r="L16" s="9">
        <v>-0.29999999999999982</v>
      </c>
      <c r="M16" s="11">
        <v>0.29999999999999982</v>
      </c>
      <c r="O16" s="12"/>
      <c r="P16" s="12"/>
      <c r="Q16" s="12"/>
    </row>
    <row r="17" spans="2:24">
      <c r="B17" s="5"/>
      <c r="D17" s="4" t="s">
        <v>31</v>
      </c>
      <c r="E17" s="6"/>
      <c r="F17" s="7" t="s">
        <v>135</v>
      </c>
      <c r="G17" s="16">
        <v>3707.6440000000002</v>
      </c>
      <c r="H17" s="17">
        <v>4686.5677861434233</v>
      </c>
      <c r="I17" s="17">
        <v>6353.3876777273472</v>
      </c>
      <c r="J17" s="18">
        <v>7430.1282066011772</v>
      </c>
      <c r="K17" s="19">
        <v>560.70000000000073</v>
      </c>
      <c r="L17" s="19">
        <v>799.39999999999964</v>
      </c>
      <c r="M17" s="20">
        <v>680.70000000000073</v>
      </c>
      <c r="O17" s="12"/>
      <c r="P17" s="12"/>
      <c r="Q17" s="12"/>
    </row>
    <row r="18" spans="2:24">
      <c r="B18" s="5"/>
      <c r="C18" s="4" t="s">
        <v>12</v>
      </c>
      <c r="E18" s="6"/>
      <c r="F18" s="7" t="s">
        <v>136</v>
      </c>
      <c r="G18" s="13">
        <v>-0.43018412499999997</v>
      </c>
      <c r="H18" s="14">
        <v>-1.4545104148919323</v>
      </c>
      <c r="I18" s="14">
        <v>-1.3496473198857357</v>
      </c>
      <c r="J18" s="15">
        <v>-0.76263997295005215</v>
      </c>
      <c r="K18" s="19">
        <v>0.10000000000000009</v>
      </c>
      <c r="L18" s="19">
        <v>-0.10000000000000009</v>
      </c>
      <c r="M18" s="20">
        <v>0</v>
      </c>
      <c r="O18" s="12"/>
      <c r="P18" s="12"/>
      <c r="Q18" s="12"/>
    </row>
    <row r="19" spans="2:24">
      <c r="B19" s="5"/>
      <c r="C19" s="4" t="s">
        <v>0</v>
      </c>
      <c r="E19" s="6"/>
      <c r="F19" s="7" t="s">
        <v>137</v>
      </c>
      <c r="G19" s="16">
        <v>136754.31299999999</v>
      </c>
      <c r="H19" s="17">
        <v>142308.04057807423</v>
      </c>
      <c r="I19" s="17">
        <v>148962.70589898978</v>
      </c>
      <c r="J19" s="18">
        <v>156928.10665268442</v>
      </c>
      <c r="K19" s="19">
        <v>829.39999999999418</v>
      </c>
      <c r="L19" s="19">
        <v>737.30000000001746</v>
      </c>
      <c r="M19" s="20">
        <v>1422.2000000000116</v>
      </c>
      <c r="O19" s="12"/>
      <c r="P19" s="12"/>
      <c r="Q19" s="12"/>
    </row>
    <row r="20" spans="2:24" ht="3.75" customHeight="1">
      <c r="B20" s="5"/>
      <c r="E20" s="6"/>
      <c r="F20" s="7"/>
      <c r="G20" s="21"/>
      <c r="H20" s="22"/>
      <c r="I20" s="22"/>
      <c r="J20" s="7"/>
      <c r="K20" s="14"/>
      <c r="L20" s="14"/>
      <c r="M20" s="23"/>
      <c r="O20" s="12"/>
      <c r="P20" s="12"/>
      <c r="Q20" s="12"/>
    </row>
    <row r="21" spans="2:24" ht="13.5" thickBot="1">
      <c r="B21" s="236" t="s">
        <v>7</v>
      </c>
      <c r="C21" s="237"/>
      <c r="D21" s="237"/>
      <c r="E21" s="238"/>
      <c r="F21" s="59"/>
      <c r="G21" s="68"/>
      <c r="H21" s="69"/>
      <c r="I21" s="69"/>
      <c r="J21" s="59"/>
      <c r="K21" s="65"/>
      <c r="L21" s="65"/>
      <c r="M21" s="67"/>
      <c r="O21" s="12"/>
      <c r="P21" s="12"/>
      <c r="Q21" s="12"/>
    </row>
    <row r="22" spans="2:24">
      <c r="B22" s="5"/>
      <c r="C22" s="4" t="s">
        <v>10</v>
      </c>
      <c r="E22" s="6"/>
      <c r="F22" s="7" t="s">
        <v>198</v>
      </c>
      <c r="G22" s="16">
        <v>2427.0565000000001</v>
      </c>
      <c r="H22" s="17">
        <v>2423.4808870400839</v>
      </c>
      <c r="I22" s="17">
        <v>2417.8856939057055</v>
      </c>
      <c r="J22" s="18">
        <v>2419.5448618492665</v>
      </c>
      <c r="K22" s="14">
        <v>8.5999999999999091</v>
      </c>
      <c r="L22" s="14">
        <v>8.3000000000001819</v>
      </c>
      <c r="M22" s="23">
        <v>5.1999999999998181</v>
      </c>
      <c r="O22" s="12"/>
      <c r="P22" s="12"/>
      <c r="Q22" s="12"/>
    </row>
    <row r="23" spans="2:24">
      <c r="B23" s="5"/>
      <c r="C23" s="4" t="s">
        <v>158</v>
      </c>
      <c r="E23" s="6"/>
      <c r="F23" s="7" t="s">
        <v>199</v>
      </c>
      <c r="G23" s="13">
        <v>-0.13309105781982566</v>
      </c>
      <c r="H23" s="14">
        <v>-0.14732302111286799</v>
      </c>
      <c r="I23" s="14">
        <v>-0.23087424226447695</v>
      </c>
      <c r="J23" s="15">
        <v>6.8620611294505807E-2</v>
      </c>
      <c r="K23" s="14">
        <v>0.30000000000000004</v>
      </c>
      <c r="L23" s="14">
        <v>0</v>
      </c>
      <c r="M23" s="23">
        <v>-0.1</v>
      </c>
      <c r="O23" s="12"/>
      <c r="P23" s="12"/>
      <c r="Q23" s="12"/>
    </row>
    <row r="24" spans="2:24" ht="14.25">
      <c r="B24" s="5"/>
      <c r="C24" s="4" t="s">
        <v>33</v>
      </c>
      <c r="E24" s="6"/>
      <c r="F24" s="7" t="s">
        <v>169</v>
      </c>
      <c r="G24" s="25">
        <v>149.53699999999998</v>
      </c>
      <c r="H24" s="26">
        <v>164.01187551342099</v>
      </c>
      <c r="I24" s="26">
        <v>174.56316052719123</v>
      </c>
      <c r="J24" s="27">
        <v>171.67655483979794</v>
      </c>
      <c r="K24" s="14">
        <v>-4.6999999999999886</v>
      </c>
      <c r="L24" s="14">
        <v>-4.3000000000000114</v>
      </c>
      <c r="M24" s="23">
        <v>-1.6000000000000227</v>
      </c>
      <c r="O24" s="12"/>
      <c r="P24" s="12"/>
      <c r="Q24" s="12"/>
    </row>
    <row r="25" spans="2:24">
      <c r="B25" s="5"/>
      <c r="C25" s="4" t="s">
        <v>8</v>
      </c>
      <c r="E25" s="6"/>
      <c r="F25" s="7" t="s">
        <v>138</v>
      </c>
      <c r="G25" s="13">
        <v>5.4177973392169463</v>
      </c>
      <c r="H25" s="14">
        <v>5.9559511748770557</v>
      </c>
      <c r="I25" s="14">
        <v>6.351681204065919</v>
      </c>
      <c r="J25" s="15">
        <v>6.2613183320668426</v>
      </c>
      <c r="K25" s="14">
        <v>-9.9999999999999645E-2</v>
      </c>
      <c r="L25" s="14">
        <v>-9.9999999999999645E-2</v>
      </c>
      <c r="M25" s="23">
        <v>0</v>
      </c>
      <c r="O25" s="12"/>
      <c r="P25" s="12"/>
      <c r="Q25" s="12"/>
    </row>
    <row r="26" spans="2:24" ht="14.25">
      <c r="B26" s="5"/>
      <c r="C26" s="4" t="s">
        <v>170</v>
      </c>
      <c r="E26" s="6"/>
      <c r="F26" s="7" t="s">
        <v>138</v>
      </c>
      <c r="G26" s="13">
        <v>6.08629809468869</v>
      </c>
      <c r="H26" s="14">
        <v>6.0590398798251375</v>
      </c>
      <c r="I26" s="14">
        <v>6.0387360651532713</v>
      </c>
      <c r="J26" s="15">
        <v>6.0254147323470608</v>
      </c>
      <c r="K26" s="14">
        <v>0</v>
      </c>
      <c r="L26" s="14">
        <v>0</v>
      </c>
      <c r="M26" s="23">
        <v>0</v>
      </c>
      <c r="O26" s="12"/>
      <c r="P26" s="12"/>
      <c r="Q26" s="12"/>
    </row>
    <row r="27" spans="2:24" ht="14.25">
      <c r="B27" s="5"/>
      <c r="C27" s="4" t="s">
        <v>171</v>
      </c>
      <c r="E27" s="6"/>
      <c r="F27" s="7" t="s">
        <v>132</v>
      </c>
      <c r="G27" s="13">
        <v>0.94176314275202344</v>
      </c>
      <c r="H27" s="14">
        <v>0.61536363285262041</v>
      </c>
      <c r="I27" s="14">
        <v>2.2209502177892091</v>
      </c>
      <c r="J27" s="15">
        <v>2.514237235693372</v>
      </c>
      <c r="K27" s="14">
        <v>-0.50000000000000011</v>
      </c>
      <c r="L27" s="14">
        <v>-0.29999999999999982</v>
      </c>
      <c r="M27" s="23">
        <v>0.20000000000000018</v>
      </c>
      <c r="O27" s="12"/>
      <c r="P27" s="12"/>
      <c r="Q27" s="12"/>
    </row>
    <row r="28" spans="2:24" ht="14.25">
      <c r="B28" s="5"/>
      <c r="C28" s="4" t="s">
        <v>172</v>
      </c>
      <c r="E28" s="6"/>
      <c r="F28" s="7" t="s">
        <v>132</v>
      </c>
      <c r="G28" s="13">
        <v>5.1679367435814925</v>
      </c>
      <c r="H28" s="14">
        <v>4.2146308064497759</v>
      </c>
      <c r="I28" s="14">
        <v>4.9184695840499728</v>
      </c>
      <c r="J28" s="15">
        <v>5.2750045883271497</v>
      </c>
      <c r="K28" s="14">
        <v>0</v>
      </c>
      <c r="L28" s="14">
        <v>-9.9999999999999645E-2</v>
      </c>
      <c r="M28" s="23">
        <v>0.59999999999999964</v>
      </c>
      <c r="O28" s="12"/>
      <c r="P28" s="12"/>
      <c r="Q28" s="12"/>
    </row>
    <row r="29" spans="2:24">
      <c r="B29" s="5"/>
      <c r="C29" s="28" t="s">
        <v>73</v>
      </c>
      <c r="D29" s="28"/>
      <c r="E29" s="29"/>
      <c r="F29" s="30" t="s">
        <v>139</v>
      </c>
      <c r="G29" s="13">
        <v>6.2468934308813999</v>
      </c>
      <c r="H29" s="14">
        <v>3.8537743766825088</v>
      </c>
      <c r="I29" s="14">
        <v>4.0601592099011015</v>
      </c>
      <c r="J29" s="15">
        <v>4.8280707287385667</v>
      </c>
      <c r="K29" s="14">
        <v>0.60000000000000009</v>
      </c>
      <c r="L29" s="14">
        <v>-0.10000000000000053</v>
      </c>
      <c r="M29" s="23">
        <v>0.29999999999999982</v>
      </c>
      <c r="O29" s="12"/>
      <c r="P29" s="12"/>
      <c r="Q29" s="12"/>
    </row>
    <row r="30" spans="2:24" ht="14.25">
      <c r="B30" s="5"/>
      <c r="C30" s="4" t="s">
        <v>173</v>
      </c>
      <c r="E30" s="6"/>
      <c r="F30" s="7" t="s">
        <v>132</v>
      </c>
      <c r="G30" s="13">
        <v>5.7216873348115058</v>
      </c>
      <c r="H30" s="14">
        <v>3.8889539894287708</v>
      </c>
      <c r="I30" s="14">
        <v>3.9078403489187963</v>
      </c>
      <c r="J30" s="15">
        <v>4.5393141008996309</v>
      </c>
      <c r="K30" s="14">
        <v>0.60000000000000009</v>
      </c>
      <c r="L30" s="14">
        <v>-0.19999999999999973</v>
      </c>
      <c r="M30" s="23">
        <v>0.29999999999999982</v>
      </c>
      <c r="O30" s="12"/>
      <c r="P30" s="12"/>
      <c r="Q30" s="12"/>
    </row>
    <row r="31" spans="2:24" ht="14.25">
      <c r="B31" s="5"/>
      <c r="C31" s="4" t="s">
        <v>174</v>
      </c>
      <c r="E31" s="6"/>
      <c r="F31" s="7" t="s">
        <v>132</v>
      </c>
      <c r="G31" s="13">
        <v>1.6395807376893003</v>
      </c>
      <c r="H31" s="14">
        <v>1.8832393282309567E-2</v>
      </c>
      <c r="I31" s="14">
        <v>1.2559632145117092</v>
      </c>
      <c r="J31" s="15">
        <v>1.5990635558058841</v>
      </c>
      <c r="K31" s="14">
        <v>4.9750504012692431E-2</v>
      </c>
      <c r="L31" s="14">
        <v>-0.27686017925121575</v>
      </c>
      <c r="M31" s="23">
        <v>4.5345386095618778E-2</v>
      </c>
      <c r="O31" s="14"/>
      <c r="P31" s="14"/>
      <c r="Q31" s="14"/>
      <c r="R31" s="14"/>
      <c r="S31" s="12"/>
      <c r="T31" s="12"/>
      <c r="U31" s="12"/>
      <c r="V31" s="12"/>
      <c r="W31" s="12"/>
      <c r="X31" s="12"/>
    </row>
    <row r="32" spans="2:24" ht="4.3499999999999996" customHeight="1">
      <c r="B32" s="5"/>
      <c r="E32" s="6"/>
      <c r="F32" s="6"/>
      <c r="G32" s="21"/>
      <c r="H32" s="22"/>
      <c r="I32" s="22"/>
      <c r="J32" s="7"/>
      <c r="K32" s="14"/>
      <c r="L32" s="14"/>
      <c r="M32" s="23"/>
      <c r="O32" s="12"/>
      <c r="P32" s="12"/>
      <c r="Q32" s="12"/>
    </row>
    <row r="33" spans="2:22" ht="13.5" thickBot="1">
      <c r="B33" s="236" t="s">
        <v>108</v>
      </c>
      <c r="C33" s="237"/>
      <c r="D33" s="237"/>
      <c r="E33" s="238"/>
      <c r="F33" s="238"/>
      <c r="G33" s="68"/>
      <c r="H33" s="69"/>
      <c r="I33" s="69"/>
      <c r="J33" s="59"/>
      <c r="K33" s="65"/>
      <c r="L33" s="65"/>
      <c r="M33" s="67"/>
      <c r="O33" s="12"/>
      <c r="P33" s="12"/>
      <c r="Q33" s="12"/>
    </row>
    <row r="34" spans="2:22">
      <c r="B34" s="5"/>
      <c r="C34" s="4" t="s">
        <v>9</v>
      </c>
      <c r="E34" s="6"/>
      <c r="F34" s="7" t="s">
        <v>133</v>
      </c>
      <c r="G34" s="13">
        <v>-1.1072663323047465</v>
      </c>
      <c r="H34" s="14">
        <v>-0.76230975461086814</v>
      </c>
      <c r="I34" s="14">
        <v>2.0981020452305756</v>
      </c>
      <c r="J34" s="15">
        <v>1.504455520956256</v>
      </c>
      <c r="K34" s="9">
        <f>ROUND(H34,1)-ROUND([1]Súhrn!I34,1)</f>
        <v>-0.4</v>
      </c>
      <c r="L34" s="9">
        <f>ROUND(I34,1)-ROUND([1]Súhrn!J34,1)</f>
        <v>-0.19999999999999973</v>
      </c>
      <c r="M34" s="11">
        <f>ROUND(J34,1)-ROUND([1]Súhrn!K34,1)</f>
        <v>-0.39999999999999991</v>
      </c>
      <c r="N34" s="12"/>
      <c r="O34" s="12"/>
      <c r="P34" s="12"/>
      <c r="Q34" s="12"/>
    </row>
    <row r="35" spans="2:22" ht="14.25">
      <c r="B35" s="5"/>
      <c r="C35" s="4" t="s">
        <v>175</v>
      </c>
      <c r="E35" s="6"/>
      <c r="F35" s="7" t="s">
        <v>140</v>
      </c>
      <c r="G35" s="13">
        <v>7.1030475884297717</v>
      </c>
      <c r="H35" s="14">
        <v>6.7774377372909171</v>
      </c>
      <c r="I35" s="14">
        <v>7.5684676920168075</v>
      </c>
      <c r="J35" s="15">
        <v>7.8657181472465671</v>
      </c>
      <c r="K35" s="9">
        <f>ROUND(H35,1)-ROUND([1]Súhrn!I35,1)</f>
        <v>0</v>
      </c>
      <c r="L35" s="9">
        <f>ROUND(I35,1)-ROUND([1]Súhrn!J35,1)</f>
        <v>0</v>
      </c>
      <c r="M35" s="11">
        <f>ROUND(J35,1)-ROUND([1]Súhrn!K35,1)</f>
        <v>-0.40000000000000036</v>
      </c>
      <c r="N35" s="12"/>
      <c r="O35" s="12"/>
      <c r="P35" s="12"/>
      <c r="Q35" s="12"/>
    </row>
    <row r="36" spans="2:22" ht="4.3499999999999996" customHeight="1">
      <c r="B36" s="5"/>
      <c r="E36" s="6"/>
      <c r="F36" s="6"/>
      <c r="G36" s="21"/>
      <c r="H36" s="22"/>
      <c r="I36" s="22"/>
      <c r="J36" s="7"/>
      <c r="K36" s="14"/>
      <c r="L36" s="14"/>
      <c r="M36" s="23"/>
      <c r="O36" s="12"/>
      <c r="P36" s="12"/>
      <c r="Q36" s="12"/>
    </row>
    <row r="37" spans="2:22" ht="18" customHeight="1" thickBot="1">
      <c r="B37" s="236" t="s">
        <v>191</v>
      </c>
      <c r="C37" s="237"/>
      <c r="D37" s="237"/>
      <c r="E37" s="238"/>
      <c r="F37" s="58"/>
      <c r="G37" s="68"/>
      <c r="H37" s="69"/>
      <c r="I37" s="69"/>
      <c r="J37" s="59"/>
      <c r="K37" s="65"/>
      <c r="L37" s="65"/>
      <c r="M37" s="67"/>
      <c r="O37" s="12"/>
      <c r="P37" s="12"/>
      <c r="Q37" s="12"/>
    </row>
    <row r="38" spans="2:22">
      <c r="B38" s="5"/>
      <c r="C38" s="4" t="s">
        <v>89</v>
      </c>
      <c r="E38" s="6"/>
      <c r="F38" s="7" t="s">
        <v>134</v>
      </c>
      <c r="G38" s="13">
        <v>43.31731515710446</v>
      </c>
      <c r="H38" s="14">
        <v>42.978203417246682</v>
      </c>
      <c r="I38" s="14">
        <v>41.692176514965482</v>
      </c>
      <c r="J38" s="15">
        <v>41.0557050589344</v>
      </c>
      <c r="K38" s="14">
        <v>-0.17034039422745906</v>
      </c>
      <c r="L38" s="14">
        <v>-0.29382620794066838</v>
      </c>
      <c r="M38" s="23">
        <v>-0.41834043952189148</v>
      </c>
      <c r="N38" s="12"/>
      <c r="O38" s="12"/>
      <c r="P38" s="12"/>
      <c r="Q38" s="12"/>
    </row>
    <row r="39" spans="2:22">
      <c r="B39" s="5"/>
      <c r="C39" s="4" t="s">
        <v>90</v>
      </c>
      <c r="E39" s="6"/>
      <c r="F39" s="7" t="s">
        <v>134</v>
      </c>
      <c r="G39" s="13">
        <v>47.467579080934918</v>
      </c>
      <c r="H39" s="14">
        <v>47.871123289333461</v>
      </c>
      <c r="I39" s="14">
        <v>47.323444164399916</v>
      </c>
      <c r="J39" s="15">
        <v>46.564196283555788</v>
      </c>
      <c r="K39" s="14">
        <v>-0.36046432134277495</v>
      </c>
      <c r="L39" s="14">
        <v>-7.9465350630485432E-3</v>
      </c>
      <c r="M39" s="23">
        <v>0.35223571787138752</v>
      </c>
      <c r="N39" s="12"/>
      <c r="O39" s="12"/>
      <c r="P39" s="12"/>
      <c r="Q39" s="12"/>
    </row>
    <row r="40" spans="2:22" ht="14.25">
      <c r="B40" s="5"/>
      <c r="C40" s="4" t="s">
        <v>176</v>
      </c>
      <c r="E40" s="6"/>
      <c r="F40" s="7" t="s">
        <v>134</v>
      </c>
      <c r="G40" s="13">
        <v>-4.5538081322289994</v>
      </c>
      <c r="H40" s="14">
        <v>-4.3452407471532366</v>
      </c>
      <c r="I40" s="14">
        <v>-4.4902503877456734</v>
      </c>
      <c r="J40" s="15">
        <v>-4.1879850889510024</v>
      </c>
      <c r="K40" s="14">
        <v>0.19012392711530968</v>
      </c>
      <c r="L40" s="14">
        <v>9.5889707967010906E-2</v>
      </c>
      <c r="M40" s="23">
        <v>6.385690111428044E-2</v>
      </c>
      <c r="N40" s="12"/>
      <c r="O40" s="12"/>
      <c r="P40" s="12"/>
      <c r="Q40" s="12"/>
    </row>
    <row r="41" spans="2:22">
      <c r="B41" s="5"/>
      <c r="C41" s="4" t="s">
        <v>101</v>
      </c>
      <c r="E41" s="6"/>
      <c r="F41" s="31" t="s">
        <v>141</v>
      </c>
      <c r="G41" s="13">
        <v>-0.10201935433455933</v>
      </c>
      <c r="H41" s="14">
        <v>-0.42460935102711383</v>
      </c>
      <c r="I41" s="14">
        <v>-0.44044024951814098</v>
      </c>
      <c r="J41" s="15">
        <v>-0.27262410540340998</v>
      </c>
      <c r="K41" s="14">
        <v>3.7157829118656505E-2</v>
      </c>
      <c r="L41" s="14">
        <v>-3.4258195538135361E-2</v>
      </c>
      <c r="M41" s="23">
        <v>-8.6685332227016687E-3</v>
      </c>
      <c r="N41" s="12"/>
      <c r="O41" s="12"/>
      <c r="P41" s="12"/>
      <c r="Q41" s="12"/>
    </row>
    <row r="42" spans="2:22">
      <c r="B42" s="5"/>
      <c r="C42" s="4" t="s">
        <v>102</v>
      </c>
      <c r="E42" s="6"/>
      <c r="F42" s="31" t="s">
        <v>141</v>
      </c>
      <c r="G42" s="13">
        <v>-4.5018786057743165</v>
      </c>
      <c r="H42" s="14">
        <v>-3.9346854157856987</v>
      </c>
      <c r="I42" s="14">
        <v>-4.0565232278828649</v>
      </c>
      <c r="J42" s="15">
        <v>-3.9153609835475924</v>
      </c>
      <c r="K42" s="14">
        <v>0.15304849064951087</v>
      </c>
      <c r="L42" s="14">
        <v>0.13018129525556343</v>
      </c>
      <c r="M42" s="23">
        <v>7.2525434336982109E-2</v>
      </c>
      <c r="N42" s="12"/>
      <c r="O42" s="12"/>
      <c r="P42" s="12"/>
      <c r="Q42" s="12"/>
    </row>
    <row r="43" spans="2:22">
      <c r="B43" s="5"/>
      <c r="C43" s="4" t="s">
        <v>103</v>
      </c>
      <c r="E43" s="6"/>
      <c r="F43" s="31" t="s">
        <v>141</v>
      </c>
      <c r="G43" s="13">
        <v>-2.8317975555955117</v>
      </c>
      <c r="H43" s="14">
        <v>-2.3087229692460545</v>
      </c>
      <c r="I43" s="14">
        <v>-2.3885875966666967</v>
      </c>
      <c r="J43" s="15">
        <v>-2.1820056907161591</v>
      </c>
      <c r="K43" s="14">
        <v>0.22739832922894943</v>
      </c>
      <c r="L43" s="14">
        <v>0.2007863208535472</v>
      </c>
      <c r="M43" s="23">
        <v>0.13000854694545572</v>
      </c>
      <c r="N43" s="12"/>
      <c r="O43" s="12"/>
      <c r="P43" s="12"/>
      <c r="Q43" s="12"/>
    </row>
    <row r="44" spans="2:22" ht="14.25">
      <c r="B44" s="5"/>
      <c r="C44" s="4" t="s">
        <v>177</v>
      </c>
      <c r="E44" s="6"/>
      <c r="F44" s="31" t="s">
        <v>142</v>
      </c>
      <c r="G44" s="13">
        <v>1.3820721444138462</v>
      </c>
      <c r="H44" s="14">
        <v>0.52307458634945725</v>
      </c>
      <c r="I44" s="14">
        <v>-7.9864627420642265E-2</v>
      </c>
      <c r="J44" s="15">
        <v>0.2065819059505376</v>
      </c>
      <c r="K44" s="14">
        <v>-4.7912919726947667E-2</v>
      </c>
      <c r="L44" s="14">
        <v>-2.661200837540223E-2</v>
      </c>
      <c r="M44" s="23">
        <v>-7.0777773908091479E-2</v>
      </c>
      <c r="N44" s="12"/>
      <c r="O44" s="12"/>
      <c r="P44" s="12"/>
      <c r="Q44" s="12"/>
    </row>
    <row r="45" spans="2:22" ht="15">
      <c r="B45" s="5"/>
      <c r="C45" s="4" t="s">
        <v>88</v>
      </c>
      <c r="E45" s="6"/>
      <c r="F45" s="7" t="s">
        <v>134</v>
      </c>
      <c r="G45" s="13">
        <v>61.399912678314926</v>
      </c>
      <c r="H45" s="14">
        <v>62.985939585748376</v>
      </c>
      <c r="I45" s="14">
        <v>64.444320187264168</v>
      </c>
      <c r="J45" s="15">
        <v>65.131079992586322</v>
      </c>
      <c r="K45" s="14">
        <v>-0.75729897741344132</v>
      </c>
      <c r="L45" s="14">
        <v>-0.39311134486860055</v>
      </c>
      <c r="M45" s="23">
        <v>-0.63466059395759089</v>
      </c>
      <c r="N45" s="12"/>
      <c r="O45" s="12"/>
      <c r="P45" s="12"/>
      <c r="Q45" s="12"/>
      <c r="R45"/>
      <c r="S45"/>
      <c r="T45"/>
      <c r="U45"/>
      <c r="V45"/>
    </row>
    <row r="46" spans="2:22" ht="4.3499999999999996" customHeight="1">
      <c r="B46" s="5"/>
      <c r="E46" s="6"/>
      <c r="F46" s="6"/>
      <c r="G46" s="21"/>
      <c r="H46" s="22"/>
      <c r="I46" s="22"/>
      <c r="J46" s="7"/>
      <c r="K46" s="14"/>
      <c r="L46" s="14"/>
      <c r="M46" s="23"/>
      <c r="N46" s="12"/>
      <c r="O46" s="12"/>
      <c r="P46" s="12"/>
      <c r="Q46" s="12"/>
      <c r="R46"/>
      <c r="S46"/>
      <c r="T46"/>
      <c r="U46"/>
      <c r="V46"/>
    </row>
    <row r="47" spans="2:22" ht="15.75" thickBot="1">
      <c r="B47" s="236" t="s">
        <v>13</v>
      </c>
      <c r="C47" s="237"/>
      <c r="D47" s="237"/>
      <c r="E47" s="238"/>
      <c r="F47" s="58"/>
      <c r="G47" s="68"/>
      <c r="H47" s="69"/>
      <c r="I47" s="69"/>
      <c r="J47" s="59"/>
      <c r="K47" s="65"/>
      <c r="L47" s="65"/>
      <c r="M47" s="67"/>
      <c r="N47" s="12"/>
      <c r="O47" s="12"/>
      <c r="P47" s="12"/>
      <c r="Q47" s="12"/>
      <c r="R47"/>
      <c r="S47"/>
      <c r="T47"/>
      <c r="U47"/>
      <c r="V47"/>
    </row>
    <row r="48" spans="2:22" ht="15">
      <c r="B48" s="5"/>
      <c r="C48" s="4" t="s">
        <v>76</v>
      </c>
      <c r="E48" s="6"/>
      <c r="F48" s="7" t="s">
        <v>134</v>
      </c>
      <c r="G48" s="13">
        <v>-0.18611509532425949</v>
      </c>
      <c r="H48" s="14">
        <v>-0.72722426130447382</v>
      </c>
      <c r="I48" s="14">
        <v>0.79905655573937018</v>
      </c>
      <c r="J48" s="15">
        <v>1.6936294673158176</v>
      </c>
      <c r="K48" s="9">
        <v>0.30643537894863682</v>
      </c>
      <c r="L48" s="9">
        <v>0.68980417726165499</v>
      </c>
      <c r="M48" s="11">
        <v>0.73015723721087467</v>
      </c>
      <c r="N48" s="12"/>
      <c r="O48" s="12"/>
      <c r="P48" s="12"/>
      <c r="Q48" s="12"/>
      <c r="R48"/>
      <c r="S48"/>
      <c r="T48"/>
      <c r="U48"/>
      <c r="V48"/>
    </row>
    <row r="49" spans="2:22" ht="15">
      <c r="B49" s="5"/>
      <c r="C49" s="4" t="s">
        <v>64</v>
      </c>
      <c r="E49" s="6"/>
      <c r="F49" s="7" t="s">
        <v>134</v>
      </c>
      <c r="G49" s="13">
        <v>-3.6499849130491113</v>
      </c>
      <c r="H49" s="14">
        <v>-3.4145125828823155</v>
      </c>
      <c r="I49" s="14">
        <v>-2.1754349496887602</v>
      </c>
      <c r="J49" s="15">
        <v>-1.1349886739013129</v>
      </c>
      <c r="K49" s="9">
        <v>0.76552243955174104</v>
      </c>
      <c r="L49" s="9">
        <v>0.89733258333209509</v>
      </c>
      <c r="M49" s="11">
        <v>0.89706360938258856</v>
      </c>
      <c r="N49" s="12"/>
      <c r="O49" s="12"/>
      <c r="P49" s="12"/>
      <c r="Q49" s="12"/>
      <c r="R49"/>
      <c r="S49"/>
      <c r="T49"/>
      <c r="U49"/>
      <c r="V49"/>
    </row>
    <row r="50" spans="2:22" ht="3.75" customHeight="1">
      <c r="B50" s="5"/>
      <c r="E50" s="6"/>
      <c r="F50" s="6"/>
      <c r="G50" s="21"/>
      <c r="H50" s="22"/>
      <c r="I50" s="22"/>
      <c r="J50" s="7"/>
      <c r="K50" s="14"/>
      <c r="L50" s="14"/>
      <c r="M50" s="23"/>
      <c r="N50" s="12"/>
      <c r="O50" s="12"/>
      <c r="P50" s="12"/>
      <c r="Q50" s="12"/>
      <c r="R50"/>
      <c r="S50"/>
      <c r="T50"/>
      <c r="U50"/>
      <c r="V50"/>
    </row>
    <row r="51" spans="2:22" ht="15.75" hidden="1" outlineLevel="1" thickBot="1">
      <c r="B51" s="32" t="s">
        <v>14</v>
      </c>
      <c r="C51" s="33"/>
      <c r="D51" s="33"/>
      <c r="E51" s="34"/>
      <c r="F51" s="34"/>
      <c r="G51" s="35"/>
      <c r="H51" s="36"/>
      <c r="I51" s="36"/>
      <c r="J51" s="37"/>
      <c r="K51" s="38"/>
      <c r="L51" s="38"/>
      <c r="M51" s="39"/>
      <c r="N51" s="12"/>
      <c r="O51" s="12"/>
      <c r="P51" s="12"/>
      <c r="Q51" s="12"/>
      <c r="R51"/>
      <c r="S51"/>
      <c r="T51"/>
      <c r="U51"/>
      <c r="V51"/>
    </row>
    <row r="52" spans="2:22" ht="15" hidden="1" outlineLevel="1">
      <c r="B52" s="5"/>
      <c r="C52" s="4" t="s">
        <v>34</v>
      </c>
      <c r="E52" s="6"/>
      <c r="F52" s="7" t="s">
        <v>65</v>
      </c>
      <c r="G52" s="21"/>
      <c r="H52" s="22"/>
      <c r="I52" s="22"/>
      <c r="J52" s="7"/>
      <c r="K52" s="14"/>
      <c r="L52" s="14"/>
      <c r="M52" s="23"/>
      <c r="N52" s="12"/>
      <c r="O52" s="12"/>
      <c r="P52" s="12"/>
      <c r="Q52" s="12"/>
      <c r="R52"/>
      <c r="S52"/>
      <c r="T52"/>
      <c r="U52"/>
      <c r="V52"/>
    </row>
    <row r="53" spans="2:22" ht="15" hidden="1" outlineLevel="1">
      <c r="B53" s="5"/>
      <c r="C53" s="4" t="s">
        <v>15</v>
      </c>
      <c r="E53" s="6"/>
      <c r="F53" s="7" t="s">
        <v>65</v>
      </c>
      <c r="G53" s="21"/>
      <c r="H53" s="22"/>
      <c r="I53" s="22"/>
      <c r="J53" s="7"/>
      <c r="K53" s="14"/>
      <c r="L53" s="14"/>
      <c r="M53" s="23"/>
      <c r="N53" s="12"/>
      <c r="O53" s="12"/>
      <c r="P53" s="12"/>
      <c r="Q53" s="12"/>
      <c r="R53"/>
      <c r="S53"/>
      <c r="T53"/>
      <c r="U53"/>
      <c r="V53"/>
    </row>
    <row r="54" spans="2:22" ht="3.75" hidden="1" customHeight="1" collapsed="1" thickBot="1">
      <c r="B54" s="5"/>
      <c r="E54" s="6"/>
      <c r="F54" s="6"/>
      <c r="G54" s="21"/>
      <c r="H54" s="22"/>
      <c r="I54" s="22"/>
      <c r="J54" s="7"/>
      <c r="K54" s="14"/>
      <c r="L54" s="14"/>
      <c r="M54" s="23"/>
      <c r="N54" s="12"/>
      <c r="O54" s="12"/>
      <c r="P54" s="12"/>
      <c r="Q54" s="12"/>
      <c r="R54"/>
      <c r="S54"/>
      <c r="T54"/>
      <c r="U54"/>
      <c r="V54"/>
    </row>
    <row r="55" spans="2:22" ht="15.75" thickBot="1">
      <c r="B55" s="236" t="s">
        <v>111</v>
      </c>
      <c r="C55" s="237"/>
      <c r="D55" s="237"/>
      <c r="E55" s="239"/>
      <c r="F55" s="58"/>
      <c r="G55" s="68"/>
      <c r="H55" s="69"/>
      <c r="I55" s="69"/>
      <c r="J55" s="59"/>
      <c r="K55" s="65"/>
      <c r="L55" s="65"/>
      <c r="M55" s="67"/>
      <c r="N55" s="14"/>
      <c r="O55" s="12"/>
      <c r="P55" s="12"/>
      <c r="Q55" s="12"/>
      <c r="R55"/>
      <c r="S55"/>
      <c r="T55"/>
      <c r="U55"/>
      <c r="V55"/>
    </row>
    <row r="56" spans="2:22" ht="15">
      <c r="B56" s="5"/>
      <c r="C56" s="4" t="s">
        <v>35</v>
      </c>
      <c r="E56" s="6"/>
      <c r="F56" s="7" t="s">
        <v>132</v>
      </c>
      <c r="G56" s="13">
        <v>3.8093824731112704</v>
      </c>
      <c r="H56" s="14">
        <v>2.3816450255895916</v>
      </c>
      <c r="I56" s="14">
        <v>3.2681046859340768</v>
      </c>
      <c r="J56" s="15">
        <v>3.4133719003338427</v>
      </c>
      <c r="K56" s="40">
        <v>-0.20000000000000018</v>
      </c>
      <c r="L56" s="40">
        <v>0</v>
      </c>
      <c r="M56" s="41">
        <v>0.19999999999999973</v>
      </c>
      <c r="N56" s="12"/>
      <c r="O56" s="12"/>
      <c r="P56" s="12"/>
      <c r="Q56" s="12"/>
      <c r="R56"/>
      <c r="S56"/>
      <c r="T56"/>
      <c r="U56"/>
      <c r="V56"/>
    </row>
    <row r="57" spans="2:22" ht="18" customHeight="1">
      <c r="B57" s="5"/>
      <c r="C57" s="4" t="s">
        <v>203</v>
      </c>
      <c r="E57" s="6"/>
      <c r="F57" s="7" t="s">
        <v>143</v>
      </c>
      <c r="G57" s="42">
        <v>1.1294120116960213</v>
      </c>
      <c r="H57" s="43">
        <v>1.1623550264550262</v>
      </c>
      <c r="I57" s="43">
        <v>1.1592333333333331</v>
      </c>
      <c r="J57" s="44">
        <v>1.1592333333333331</v>
      </c>
      <c r="K57" s="14">
        <v>0.4</v>
      </c>
      <c r="L57" s="14">
        <v>0.2</v>
      </c>
      <c r="M57" s="23">
        <v>0.2</v>
      </c>
      <c r="N57" s="12"/>
      <c r="O57" s="12"/>
      <c r="P57" s="12"/>
      <c r="Q57" s="12"/>
      <c r="R57"/>
      <c r="S57"/>
      <c r="T57"/>
      <c r="U57"/>
      <c r="V57"/>
    </row>
    <row r="58" spans="2:22" ht="18" customHeight="1">
      <c r="B58" s="5"/>
      <c r="C58" s="4" t="s">
        <v>178</v>
      </c>
      <c r="E58" s="6"/>
      <c r="F58" s="7" t="s">
        <v>143</v>
      </c>
      <c r="G58" s="13">
        <v>69.133554508595267</v>
      </c>
      <c r="H58" s="14">
        <v>81.278087486361869</v>
      </c>
      <c r="I58" s="14">
        <v>72.144444444444446</v>
      </c>
      <c r="J58" s="15">
        <v>70.227499999999992</v>
      </c>
      <c r="K58" s="14">
        <v>30.1</v>
      </c>
      <c r="L58" s="14">
        <v>15.2</v>
      </c>
      <c r="M58" s="23">
        <v>9.6999999999999993</v>
      </c>
      <c r="N58" s="12"/>
      <c r="O58" s="12"/>
      <c r="P58" s="12"/>
      <c r="Q58" s="12"/>
      <c r="R58"/>
      <c r="S58"/>
      <c r="T58"/>
      <c r="U58"/>
      <c r="V58"/>
    </row>
    <row r="59" spans="2:22" ht="14.25">
      <c r="B59" s="5"/>
      <c r="C59" s="4" t="s">
        <v>179</v>
      </c>
      <c r="E59" s="6"/>
      <c r="F59" s="7" t="s">
        <v>132</v>
      </c>
      <c r="G59" s="13">
        <v>-14.907760800688123</v>
      </c>
      <c r="H59" s="14">
        <v>17.566770671767927</v>
      </c>
      <c r="I59" s="14">
        <v>-11.237522097760987</v>
      </c>
      <c r="J59" s="15">
        <v>-2.6570922531957564</v>
      </c>
      <c r="K59" s="14">
        <v>27.3</v>
      </c>
      <c r="L59" s="14">
        <v>-11.5</v>
      </c>
      <c r="M59" s="23">
        <v>-4.8</v>
      </c>
      <c r="N59" s="12"/>
      <c r="O59" s="12"/>
      <c r="P59" s="12"/>
      <c r="Q59" s="12"/>
    </row>
    <row r="60" spans="2:22" ht="14.25">
      <c r="B60" s="5"/>
      <c r="C60" s="4" t="s">
        <v>180</v>
      </c>
      <c r="E60" s="6"/>
      <c r="F60" s="7" t="s">
        <v>132</v>
      </c>
      <c r="G60" s="13">
        <v>-18.461275769083798</v>
      </c>
      <c r="H60" s="14">
        <v>14.234738914465211</v>
      </c>
      <c r="I60" s="14">
        <v>-10.998494105065944</v>
      </c>
      <c r="J60" s="15">
        <v>-2.6570922531957706</v>
      </c>
      <c r="K60" s="45">
        <v>26.2</v>
      </c>
      <c r="L60" s="45">
        <v>-11.2</v>
      </c>
      <c r="M60" s="23">
        <v>-4.8</v>
      </c>
      <c r="N60" s="12"/>
      <c r="O60" s="12"/>
      <c r="P60" s="12"/>
      <c r="Q60" s="12"/>
    </row>
    <row r="61" spans="2:22">
      <c r="B61" s="5"/>
      <c r="C61" s="4" t="s">
        <v>98</v>
      </c>
      <c r="E61" s="6"/>
      <c r="F61" s="7" t="s">
        <v>132</v>
      </c>
      <c r="G61" s="13">
        <v>5.8211023863629752</v>
      </c>
      <c r="H61" s="14">
        <v>-1.5302435571368456</v>
      </c>
      <c r="I61" s="14">
        <v>0.75333537905095671</v>
      </c>
      <c r="J61" s="15">
        <v>-0.13680143236349807</v>
      </c>
      <c r="K61" s="14">
        <f>ROUND(H61,1)-ROUND([1]Súhrn!I61,1)</f>
        <v>-1.6</v>
      </c>
      <c r="L61" s="14">
        <f>ROUND(I61,1)-ROUND([1]Súhrn!J61,1)</f>
        <v>0.30000000000000004</v>
      </c>
      <c r="M61" s="23">
        <f>ROUND(J61,1)-ROUND([1]Súhrn!K61,1)</f>
        <v>0.19999999999999998</v>
      </c>
      <c r="N61" s="12"/>
      <c r="O61" s="12"/>
      <c r="P61" s="12"/>
      <c r="Q61" s="12"/>
    </row>
    <row r="62" spans="2:22" ht="14.25">
      <c r="B62" s="5"/>
      <c r="C62" s="4" t="s">
        <v>192</v>
      </c>
      <c r="E62" s="6"/>
      <c r="F62" s="7" t="s">
        <v>132</v>
      </c>
      <c r="G62" s="13">
        <v>7.6065125639179554</v>
      </c>
      <c r="H62" s="14">
        <v>4.883245894048116</v>
      </c>
      <c r="I62" s="14">
        <v>-11.155422732689146</v>
      </c>
      <c r="J62" s="15">
        <v>-16.266855703866746</v>
      </c>
      <c r="K62" s="14">
        <f>ROUND(H62,1)-ROUND([1]Súhrn!I62,1)</f>
        <v>15.4</v>
      </c>
      <c r="L62" s="14">
        <f>ROUND(I62,1)-ROUND([1]Súhrn!J62,1)</f>
        <v>-9.3999999999999986</v>
      </c>
      <c r="M62" s="23">
        <f>ROUND(J62,1)-ROUND([1]Súhrn!K62,1)</f>
        <v>-13.200000000000001</v>
      </c>
      <c r="N62" s="12"/>
      <c r="O62" s="12"/>
      <c r="P62" s="12"/>
      <c r="Q62" s="12"/>
    </row>
    <row r="63" spans="2:22" ht="14.25">
      <c r="B63" s="5"/>
      <c r="C63" s="4" t="s">
        <v>193</v>
      </c>
      <c r="E63" s="6"/>
      <c r="F63" s="7" t="s">
        <v>132</v>
      </c>
      <c r="G63" s="13">
        <v>5.369143837621615</v>
      </c>
      <c r="H63" s="14">
        <v>27.915664386614324</v>
      </c>
      <c r="I63" s="14">
        <v>-21.031038190110586</v>
      </c>
      <c r="J63" s="15">
        <v>-28.791306498428824</v>
      </c>
      <c r="K63" s="14">
        <f>ROUND(H63,1)-ROUND([1]Súhrn!I63,1)</f>
        <v>46.8</v>
      </c>
      <c r="L63" s="14">
        <f>ROUND(I63,1)-ROUND([1]Súhrn!J63,1)</f>
        <v>-13.9</v>
      </c>
      <c r="M63" s="23">
        <f>ROUND(J63,1)-ROUND([1]Súhrn!K63,1)</f>
        <v>-19.700000000000003</v>
      </c>
      <c r="N63" s="12"/>
      <c r="O63" s="12"/>
      <c r="P63" s="12"/>
      <c r="Q63" s="12"/>
    </row>
    <row r="64" spans="2:22">
      <c r="B64" s="5"/>
      <c r="C64" s="4" t="s">
        <v>99</v>
      </c>
      <c r="E64" s="6"/>
      <c r="F64" s="7" t="s">
        <v>144</v>
      </c>
      <c r="G64" s="13">
        <v>2.1788336438923395</v>
      </c>
      <c r="H64" s="14">
        <v>2.2950231060606061</v>
      </c>
      <c r="I64" s="14">
        <v>2.5645833333333337</v>
      </c>
      <c r="J64" s="15">
        <v>2.6150000000000002</v>
      </c>
      <c r="K64" s="14">
        <v>0.29999999999999982</v>
      </c>
      <c r="L64" s="14">
        <v>0.5</v>
      </c>
      <c r="M64" s="23">
        <v>0.30000000000000027</v>
      </c>
      <c r="N64" s="12"/>
      <c r="O64" s="12"/>
      <c r="P64" s="12"/>
      <c r="Q64" s="12"/>
    </row>
    <row r="65" spans="2:17" ht="13.5" thickBot="1">
      <c r="B65" s="46"/>
      <c r="C65" s="47" t="s">
        <v>100</v>
      </c>
      <c r="D65" s="47"/>
      <c r="E65" s="48"/>
      <c r="F65" s="49" t="s">
        <v>138</v>
      </c>
      <c r="G65" s="50">
        <v>3.4304334839073967</v>
      </c>
      <c r="H65" s="51">
        <v>3.4920482575757581</v>
      </c>
      <c r="I65" s="51">
        <v>3.625553333333333</v>
      </c>
      <c r="J65" s="52">
        <v>3.7182366666666669</v>
      </c>
      <c r="K65" s="51">
        <v>0</v>
      </c>
      <c r="L65" s="51">
        <v>0</v>
      </c>
      <c r="M65" s="53">
        <v>0</v>
      </c>
      <c r="N65" s="12"/>
      <c r="O65" s="12"/>
      <c r="P65" s="12"/>
      <c r="Q65" s="12"/>
    </row>
    <row r="66" spans="2:17" ht="15.75" customHeight="1">
      <c r="B66" s="55" t="s">
        <v>114</v>
      </c>
      <c r="C66" s="55"/>
      <c r="D66" s="55"/>
      <c r="E66" s="55"/>
      <c r="F66" s="55"/>
      <c r="G66" s="55"/>
    </row>
    <row r="67" spans="2:17" ht="12" customHeight="1">
      <c r="B67" s="55" t="s">
        <v>112</v>
      </c>
      <c r="C67" s="55"/>
      <c r="D67" s="55"/>
      <c r="E67" s="55"/>
      <c r="F67" s="55"/>
      <c r="G67" s="55"/>
    </row>
    <row r="68" spans="2:17" ht="12" customHeight="1">
      <c r="B68" s="55" t="s">
        <v>120</v>
      </c>
      <c r="C68" s="55"/>
      <c r="D68" s="55"/>
      <c r="E68" s="55"/>
      <c r="F68" s="55"/>
      <c r="G68" s="55"/>
    </row>
    <row r="69" spans="2:17" ht="12" customHeight="1">
      <c r="B69" s="55" t="s">
        <v>121</v>
      </c>
      <c r="C69" s="55"/>
      <c r="D69" s="55"/>
      <c r="E69" s="55"/>
      <c r="F69" s="55"/>
      <c r="G69" s="55"/>
    </row>
    <row r="70" spans="2:17" ht="12" customHeight="1">
      <c r="B70" s="55" t="s">
        <v>122</v>
      </c>
      <c r="C70" s="55"/>
      <c r="D70" s="55"/>
      <c r="E70" s="55"/>
      <c r="F70" s="55"/>
      <c r="G70" s="55"/>
    </row>
    <row r="71" spans="2:17" ht="12" customHeight="1">
      <c r="B71" s="55" t="s">
        <v>123</v>
      </c>
      <c r="C71" s="55"/>
      <c r="D71" s="55"/>
      <c r="E71" s="55"/>
      <c r="F71" s="55"/>
      <c r="G71" s="55"/>
    </row>
    <row r="72" spans="2:17" ht="12" customHeight="1">
      <c r="B72" s="55" t="s">
        <v>160</v>
      </c>
      <c r="C72" s="55"/>
      <c r="D72" s="55"/>
      <c r="E72" s="55"/>
      <c r="F72" s="55"/>
      <c r="G72" s="55"/>
    </row>
    <row r="73" spans="2:17" ht="12" customHeight="1">
      <c r="B73" s="55" t="s">
        <v>161</v>
      </c>
      <c r="C73" s="55"/>
      <c r="D73" s="55"/>
      <c r="E73" s="55"/>
      <c r="F73" s="55"/>
      <c r="G73" s="55"/>
    </row>
    <row r="74" spans="2:17" ht="12" customHeight="1">
      <c r="B74" s="55" t="s">
        <v>124</v>
      </c>
      <c r="C74" s="55"/>
      <c r="D74" s="55"/>
      <c r="E74" s="55"/>
      <c r="F74" s="55"/>
      <c r="G74" s="55"/>
    </row>
    <row r="75" spans="2:17" ht="12" customHeight="1">
      <c r="B75" s="55"/>
      <c r="C75" s="55" t="s">
        <v>116</v>
      </c>
      <c r="D75" s="55"/>
      <c r="E75" s="55"/>
      <c r="F75" s="55"/>
      <c r="G75" s="55"/>
    </row>
    <row r="76" spans="2:17" ht="12" customHeight="1">
      <c r="B76" s="55" t="s">
        <v>159</v>
      </c>
      <c r="C76" s="55"/>
      <c r="D76" s="55"/>
      <c r="E76" s="55"/>
      <c r="F76" s="55"/>
      <c r="G76" s="55"/>
    </row>
    <row r="77" spans="2:17" ht="12" customHeight="1">
      <c r="B77" s="55" t="s">
        <v>194</v>
      </c>
      <c r="C77" s="55"/>
      <c r="D77" s="56"/>
      <c r="E77" s="55"/>
      <c r="F77" s="55"/>
      <c r="G77" s="55"/>
    </row>
    <row r="78" spans="2:17" ht="12" customHeight="1">
      <c r="B78" s="55" t="s">
        <v>117</v>
      </c>
      <c r="C78" s="55"/>
      <c r="D78" s="55"/>
      <c r="E78" s="55"/>
      <c r="F78" s="55"/>
      <c r="G78" s="55"/>
    </row>
    <row r="79" spans="2:17" ht="12" customHeight="1">
      <c r="B79" s="55" t="s">
        <v>118</v>
      </c>
      <c r="C79" s="55"/>
      <c r="D79" s="55"/>
      <c r="E79" s="55"/>
      <c r="F79" s="55"/>
      <c r="G79" s="55"/>
    </row>
    <row r="80" spans="2:17" ht="12" customHeight="1">
      <c r="B80" s="55" t="s">
        <v>119</v>
      </c>
      <c r="C80" s="55"/>
      <c r="D80" s="55"/>
      <c r="E80" s="55"/>
      <c r="F80" s="55"/>
      <c r="G80" s="55"/>
    </row>
    <row r="81" spans="2:7" ht="12" customHeight="1">
      <c r="B81" s="55"/>
      <c r="C81" s="55"/>
      <c r="D81" s="55"/>
      <c r="E81" s="55"/>
      <c r="F81" s="55"/>
      <c r="G81" s="55"/>
    </row>
    <row r="82" spans="2:7" ht="12" customHeight="1">
      <c r="C82" s="54"/>
      <c r="D82" s="54"/>
    </row>
    <row r="83" spans="2:7" ht="12" customHeight="1"/>
  </sheetData>
  <mergeCells count="5">
    <mergeCell ref="B2:M2"/>
    <mergeCell ref="B3:E4"/>
    <mergeCell ref="F3:F4"/>
    <mergeCell ref="H3:J3"/>
    <mergeCell ref="K3:M3"/>
  </mergeCells>
  <pageMargins left="0.7" right="0.7" top="0.75" bottom="0.75" header="0.3" footer="0.3"/>
  <pageSetup paperSize="9" scale="5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AA69"/>
  <sheetViews>
    <sheetView zoomScale="80" zoomScaleNormal="80" workbookViewId="0">
      <selection activeCell="B2" sqref="B2"/>
    </sheetView>
  </sheetViews>
  <sheetFormatPr defaultColWidth="9.140625" defaultRowHeight="14.25"/>
  <cols>
    <col min="1" max="5" width="3.140625" style="70" customWidth="1"/>
    <col min="6" max="6" width="29.85546875" style="70" customWidth="1"/>
    <col min="7" max="7" width="22" style="70" customWidth="1"/>
    <col min="8" max="8" width="10.5703125" style="70" customWidth="1"/>
    <col min="9" max="11" width="9.140625" style="70" customWidth="1"/>
    <col min="12" max="12" width="9.7109375" style="70" customWidth="1"/>
    <col min="13" max="19" width="9.140625" style="70" customWidth="1"/>
    <col min="20" max="22" width="9.140625" style="70"/>
    <col min="23" max="27" width="9.140625" style="70" customWidth="1"/>
    <col min="28" max="16384" width="9.140625" style="70"/>
  </cols>
  <sheetData>
    <row r="1" spans="1:27" ht="22.5" customHeight="1" thickBot="1">
      <c r="A1" s="81"/>
      <c r="B1" s="242" t="s">
        <v>79</v>
      </c>
      <c r="C1" s="243"/>
      <c r="D1" s="243"/>
      <c r="E1" s="243"/>
      <c r="F1" s="243"/>
      <c r="G1" s="81"/>
    </row>
    <row r="2" spans="1:27" ht="30" customHeight="1">
      <c r="B2" s="240" t="str">
        <f>" "&amp;Súhrn!H3&amp;" - komponenty HDP [objem]"</f>
        <v xml:space="preserve"> Jarná strednodobá predikcia (P1Q-2026) - komponenty HDP [objem]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1:27">
      <c r="B3" s="324" t="s">
        <v>27</v>
      </c>
      <c r="C3" s="325"/>
      <c r="D3" s="325"/>
      <c r="E3" s="325"/>
      <c r="F3" s="326"/>
      <c r="G3" s="327" t="s">
        <v>61</v>
      </c>
      <c r="H3" s="82" t="s">
        <v>32</v>
      </c>
      <c r="I3" s="330">
        <v>2026</v>
      </c>
      <c r="J3" s="330">
        <v>2027</v>
      </c>
      <c r="K3" s="331">
        <v>2028</v>
      </c>
      <c r="L3" s="312">
        <v>2025</v>
      </c>
      <c r="M3" s="313"/>
      <c r="N3" s="313"/>
      <c r="O3" s="315"/>
      <c r="P3" s="312">
        <v>2026</v>
      </c>
      <c r="Q3" s="313"/>
      <c r="R3" s="313"/>
      <c r="S3" s="315"/>
      <c r="T3" s="312">
        <v>2027</v>
      </c>
      <c r="U3" s="313"/>
      <c r="V3" s="313"/>
      <c r="W3" s="315"/>
      <c r="X3" s="313">
        <v>2028</v>
      </c>
      <c r="Y3" s="313"/>
      <c r="Z3" s="313"/>
      <c r="AA3" s="314"/>
    </row>
    <row r="4" spans="1:27">
      <c r="B4" s="319"/>
      <c r="C4" s="320"/>
      <c r="D4" s="320"/>
      <c r="E4" s="320"/>
      <c r="F4" s="321"/>
      <c r="G4" s="323"/>
      <c r="H4" s="83">
        <v>2025</v>
      </c>
      <c r="I4" s="329"/>
      <c r="J4" s="329"/>
      <c r="K4" s="332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1:27" ht="4.3499999999999996" customHeight="1">
      <c r="B5" s="88"/>
      <c r="C5" s="89"/>
      <c r="D5" s="89"/>
      <c r="E5" s="89"/>
      <c r="F5" s="90"/>
      <c r="G5" s="91"/>
      <c r="H5" s="92"/>
      <c r="I5" s="93"/>
      <c r="J5" s="93"/>
      <c r="K5" s="92"/>
      <c r="L5" s="94"/>
      <c r="M5" s="94"/>
      <c r="N5" s="94"/>
      <c r="O5" s="95"/>
      <c r="P5" s="94"/>
      <c r="Q5" s="94"/>
      <c r="R5" s="94"/>
      <c r="S5" s="94"/>
      <c r="T5" s="96"/>
      <c r="U5" s="94"/>
      <c r="V5" s="94"/>
      <c r="W5" s="97"/>
      <c r="X5" s="94"/>
      <c r="Y5" s="94"/>
      <c r="Z5" s="94"/>
      <c r="AA5" s="98"/>
    </row>
    <row r="6" spans="1:27">
      <c r="B6" s="99"/>
      <c r="C6" s="94" t="s">
        <v>0</v>
      </c>
      <c r="D6" s="94"/>
      <c r="E6" s="94"/>
      <c r="F6" s="97"/>
      <c r="G6" s="31" t="s">
        <v>145</v>
      </c>
      <c r="H6" s="100">
        <v>136754.31299999999</v>
      </c>
      <c r="I6" s="101">
        <v>142308.04057807423</v>
      </c>
      <c r="J6" s="101">
        <v>148962.70589898978</v>
      </c>
      <c r="K6" s="100">
        <v>156928.10665268442</v>
      </c>
      <c r="L6" s="102">
        <v>33364.387999999999</v>
      </c>
      <c r="M6" s="102">
        <v>33962.61</v>
      </c>
      <c r="N6" s="102">
        <v>34466.411</v>
      </c>
      <c r="O6" s="103">
        <v>34960.904000000002</v>
      </c>
      <c r="P6" s="102">
        <v>35139.351350624245</v>
      </c>
      <c r="Q6" s="102">
        <v>35365.197644921158</v>
      </c>
      <c r="R6" s="102">
        <v>35735.963070767924</v>
      </c>
      <c r="S6" s="102">
        <v>36067.528511760909</v>
      </c>
      <c r="T6" s="104">
        <v>36472.937534889177</v>
      </c>
      <c r="U6" s="102">
        <v>36962.598633430047</v>
      </c>
      <c r="V6" s="102">
        <v>37506.609785969835</v>
      </c>
      <c r="W6" s="103">
        <v>38020.559944700719</v>
      </c>
      <c r="X6" s="102">
        <v>38498.87870760393</v>
      </c>
      <c r="Y6" s="102">
        <v>39012.027878240064</v>
      </c>
      <c r="Z6" s="102">
        <v>39483.794983692023</v>
      </c>
      <c r="AA6" s="105">
        <v>39933.405083148384</v>
      </c>
    </row>
    <row r="7" spans="1:27">
      <c r="B7" s="99"/>
      <c r="C7" s="94"/>
      <c r="D7" s="94"/>
      <c r="E7" s="94" t="s">
        <v>107</v>
      </c>
      <c r="F7" s="97"/>
      <c r="G7" s="31" t="s">
        <v>145</v>
      </c>
      <c r="H7" s="103">
        <v>80249.878000000012</v>
      </c>
      <c r="I7" s="101">
        <v>82987.911857897721</v>
      </c>
      <c r="J7" s="101">
        <v>86130.283717979401</v>
      </c>
      <c r="K7" s="103">
        <v>89630.284492800056</v>
      </c>
      <c r="L7" s="102">
        <v>19782.28</v>
      </c>
      <c r="M7" s="102">
        <v>20057.346000000001</v>
      </c>
      <c r="N7" s="102">
        <v>20165.899000000001</v>
      </c>
      <c r="O7" s="103">
        <v>20244.352999999999</v>
      </c>
      <c r="P7" s="102">
        <v>20447.490439911438</v>
      </c>
      <c r="Q7" s="102">
        <v>20650.239860722202</v>
      </c>
      <c r="R7" s="102">
        <v>20858.569323776625</v>
      </c>
      <c r="S7" s="102">
        <v>21031.612233487453</v>
      </c>
      <c r="T7" s="104">
        <v>21218.796563875407</v>
      </c>
      <c r="U7" s="102">
        <v>21422.394552762045</v>
      </c>
      <c r="V7" s="102">
        <v>21635.752566087504</v>
      </c>
      <c r="W7" s="103">
        <v>21853.340035254449</v>
      </c>
      <c r="X7" s="102">
        <v>22060.263275119472</v>
      </c>
      <c r="Y7" s="102">
        <v>22296.033996142098</v>
      </c>
      <c r="Z7" s="102">
        <v>22521.718163929261</v>
      </c>
      <c r="AA7" s="105">
        <v>22752.26905760921</v>
      </c>
    </row>
    <row r="8" spans="1:27">
      <c r="B8" s="99"/>
      <c r="C8" s="94"/>
      <c r="D8" s="94"/>
      <c r="E8" s="94" t="s">
        <v>28</v>
      </c>
      <c r="F8" s="97"/>
      <c r="G8" s="31" t="s">
        <v>145</v>
      </c>
      <c r="H8" s="103">
        <v>29272.827000000001</v>
      </c>
      <c r="I8" s="102">
        <v>30247.898999999998</v>
      </c>
      <c r="J8" s="102">
        <v>31319.613999999998</v>
      </c>
      <c r="K8" s="103">
        <v>32699.612999999998</v>
      </c>
      <c r="L8" s="102">
        <v>7149.2430000000004</v>
      </c>
      <c r="M8" s="102">
        <v>7280.5630000000001</v>
      </c>
      <c r="N8" s="102">
        <v>7366.2160000000003</v>
      </c>
      <c r="O8" s="103">
        <v>7476.8050000000003</v>
      </c>
      <c r="P8" s="102">
        <v>7514.7150000000001</v>
      </c>
      <c r="Q8" s="102">
        <v>7529.0789999999997</v>
      </c>
      <c r="R8" s="102">
        <v>7572.9309999999996</v>
      </c>
      <c r="S8" s="102">
        <v>7631.174</v>
      </c>
      <c r="T8" s="104">
        <v>7691.6239999999998</v>
      </c>
      <c r="U8" s="102">
        <v>7776.3950000000004</v>
      </c>
      <c r="V8" s="102">
        <v>7880.5280000000002</v>
      </c>
      <c r="W8" s="103">
        <v>7971.067</v>
      </c>
      <c r="X8" s="102">
        <v>8064.4989999999998</v>
      </c>
      <c r="Y8" s="102">
        <v>8135.9960000000001</v>
      </c>
      <c r="Z8" s="102">
        <v>8213.7890000000007</v>
      </c>
      <c r="AA8" s="105">
        <v>8285.3289999999997</v>
      </c>
    </row>
    <row r="9" spans="1:27">
      <c r="B9" s="99"/>
      <c r="C9" s="94"/>
      <c r="D9" s="94"/>
      <c r="E9" s="94" t="s">
        <v>1</v>
      </c>
      <c r="F9" s="97"/>
      <c r="G9" s="31" t="s">
        <v>145</v>
      </c>
      <c r="H9" s="103">
        <v>28077.732</v>
      </c>
      <c r="I9" s="102">
        <v>29105.855578659255</v>
      </c>
      <c r="J9" s="102">
        <v>29230.23322335675</v>
      </c>
      <c r="K9" s="103">
        <v>30786.817438545073</v>
      </c>
      <c r="L9" s="102">
        <v>6664.241</v>
      </c>
      <c r="M9" s="102">
        <v>7223.4539999999997</v>
      </c>
      <c r="N9" s="102">
        <v>6986.6559999999999</v>
      </c>
      <c r="O9" s="103">
        <v>7203.3810000000003</v>
      </c>
      <c r="P9" s="102">
        <v>7363.8679637891983</v>
      </c>
      <c r="Q9" s="102">
        <v>7294.8052402953581</v>
      </c>
      <c r="R9" s="102">
        <v>7230.7361791123149</v>
      </c>
      <c r="S9" s="102">
        <v>7216.446195462383</v>
      </c>
      <c r="T9" s="104">
        <v>7196.6815413902705</v>
      </c>
      <c r="U9" s="102">
        <v>7229.2698554596946</v>
      </c>
      <c r="V9" s="102">
        <v>7336.493941693092</v>
      </c>
      <c r="W9" s="103">
        <v>7467.7878848136916</v>
      </c>
      <c r="X9" s="102">
        <v>7552.8559610809416</v>
      </c>
      <c r="Y9" s="102">
        <v>7647.6757974906368</v>
      </c>
      <c r="Z9" s="102">
        <v>7749.3145833307162</v>
      </c>
      <c r="AA9" s="105">
        <v>7836.9710966427774</v>
      </c>
    </row>
    <row r="10" spans="1:27">
      <c r="B10" s="99"/>
      <c r="C10" s="94"/>
      <c r="D10" s="94"/>
      <c r="E10" s="94" t="s">
        <v>2</v>
      </c>
      <c r="F10" s="97"/>
      <c r="G10" s="31" t="s">
        <v>145</v>
      </c>
      <c r="H10" s="103">
        <v>137600.43700000003</v>
      </c>
      <c r="I10" s="102">
        <v>142341.66643655696</v>
      </c>
      <c r="J10" s="102">
        <v>146680.13094133616</v>
      </c>
      <c r="K10" s="103">
        <v>153116.71493134511</v>
      </c>
      <c r="L10" s="102">
        <v>33595.764000000003</v>
      </c>
      <c r="M10" s="102">
        <v>34561.363000000005</v>
      </c>
      <c r="N10" s="102">
        <v>34518.771000000001</v>
      </c>
      <c r="O10" s="103">
        <v>34924.539000000004</v>
      </c>
      <c r="P10" s="102">
        <v>35326.073403700633</v>
      </c>
      <c r="Q10" s="102">
        <v>35474.124101017558</v>
      </c>
      <c r="R10" s="102">
        <v>35662.23650288894</v>
      </c>
      <c r="S10" s="102">
        <v>35879.232428949836</v>
      </c>
      <c r="T10" s="104">
        <v>36107.102105265672</v>
      </c>
      <c r="U10" s="102">
        <v>36428.059408221743</v>
      </c>
      <c r="V10" s="102">
        <v>36852.774507780596</v>
      </c>
      <c r="W10" s="103">
        <v>37292.194920068141</v>
      </c>
      <c r="X10" s="102">
        <v>37677.618236200418</v>
      </c>
      <c r="Y10" s="102">
        <v>38079.705793632733</v>
      </c>
      <c r="Z10" s="102">
        <v>38484.821747259979</v>
      </c>
      <c r="AA10" s="105">
        <v>38874.569154251985</v>
      </c>
    </row>
    <row r="11" spans="1:27">
      <c r="B11" s="99"/>
      <c r="C11" s="94"/>
      <c r="D11" s="94" t="s">
        <v>29</v>
      </c>
      <c r="E11" s="94"/>
      <c r="F11" s="97"/>
      <c r="G11" s="31" t="s">
        <v>145</v>
      </c>
      <c r="H11" s="103">
        <v>116537.682</v>
      </c>
      <c r="I11" s="102">
        <v>121754.54504635592</v>
      </c>
      <c r="J11" s="102">
        <v>128711.72897565678</v>
      </c>
      <c r="K11" s="103">
        <v>136448.96729286792</v>
      </c>
      <c r="L11" s="102">
        <v>29031.584999999999</v>
      </c>
      <c r="M11" s="102">
        <v>29055.697</v>
      </c>
      <c r="N11" s="102">
        <v>28814.698</v>
      </c>
      <c r="O11" s="103">
        <v>29635.702000000001</v>
      </c>
      <c r="P11" s="102">
        <v>29784.720309743629</v>
      </c>
      <c r="Q11" s="102">
        <v>30274.879524341053</v>
      </c>
      <c r="R11" s="102">
        <v>30667.020691801892</v>
      </c>
      <c r="S11" s="102">
        <v>31027.924520469336</v>
      </c>
      <c r="T11" s="104">
        <v>31473.384571337399</v>
      </c>
      <c r="U11" s="102">
        <v>31878.568502255104</v>
      </c>
      <c r="V11" s="102">
        <v>32412.937952732023</v>
      </c>
      <c r="W11" s="103">
        <v>32946.837949332243</v>
      </c>
      <c r="X11" s="102">
        <v>33468.415312045603</v>
      </c>
      <c r="Y11" s="102">
        <v>33862.02574456924</v>
      </c>
      <c r="Z11" s="102">
        <v>34321.343397812991</v>
      </c>
      <c r="AA11" s="105">
        <v>34797.18283844008</v>
      </c>
    </row>
    <row r="12" spans="1:27">
      <c r="B12" s="99"/>
      <c r="C12" s="94"/>
      <c r="D12" s="94" t="s">
        <v>30</v>
      </c>
      <c r="E12" s="94"/>
      <c r="F12" s="97"/>
      <c r="G12" s="31" t="s">
        <v>145</v>
      </c>
      <c r="H12" s="103">
        <v>116803.52799999999</v>
      </c>
      <c r="I12" s="102">
        <v>122215.5081332165</v>
      </c>
      <c r="J12" s="102">
        <v>126878.05078945649</v>
      </c>
      <c r="K12" s="103">
        <v>133073.07582772576</v>
      </c>
      <c r="L12" s="102">
        <v>29662.696</v>
      </c>
      <c r="M12" s="102">
        <v>29053.698</v>
      </c>
      <c r="N12" s="102">
        <v>28626.605</v>
      </c>
      <c r="O12" s="103">
        <v>29460.528999999999</v>
      </c>
      <c r="P12" s="102">
        <v>30036.399875222545</v>
      </c>
      <c r="Q12" s="102">
        <v>30513.490491869015</v>
      </c>
      <c r="R12" s="102">
        <v>30711.279573092415</v>
      </c>
      <c r="S12" s="102">
        <v>30954.33819303253</v>
      </c>
      <c r="T12" s="104">
        <v>31221.106853197525</v>
      </c>
      <c r="U12" s="102">
        <v>31456.635415996614</v>
      </c>
      <c r="V12" s="102">
        <v>31870.884882740298</v>
      </c>
      <c r="W12" s="103">
        <v>32329.423637522061</v>
      </c>
      <c r="X12" s="102">
        <v>32757.350008370177</v>
      </c>
      <c r="Y12" s="102">
        <v>33039.035992663943</v>
      </c>
      <c r="Z12" s="102">
        <v>33430.810111323925</v>
      </c>
      <c r="AA12" s="105">
        <v>33845.87971536773</v>
      </c>
    </row>
    <row r="13" spans="1:27" ht="15" thickBot="1">
      <c r="B13" s="106"/>
      <c r="C13" s="107"/>
      <c r="D13" s="107" t="s">
        <v>31</v>
      </c>
      <c r="E13" s="107"/>
      <c r="F13" s="108"/>
      <c r="G13" s="109" t="s">
        <v>145</v>
      </c>
      <c r="H13" s="110">
        <v>-265.84599999999773</v>
      </c>
      <c r="I13" s="111">
        <v>-460.96308686059638</v>
      </c>
      <c r="J13" s="111">
        <v>1833.6781862002717</v>
      </c>
      <c r="K13" s="110">
        <v>3375.8914651421401</v>
      </c>
      <c r="L13" s="111">
        <v>-631.11100000000079</v>
      </c>
      <c r="M13" s="111">
        <v>1.9989999999997963</v>
      </c>
      <c r="N13" s="111">
        <v>188.09300000000076</v>
      </c>
      <c r="O13" s="110">
        <v>175.1730000000025</v>
      </c>
      <c r="P13" s="111">
        <v>-251.67956547891663</v>
      </c>
      <c r="Q13" s="111">
        <v>-238.6109675279622</v>
      </c>
      <c r="R13" s="111">
        <v>-44.258881290523277</v>
      </c>
      <c r="S13" s="111">
        <v>73.586327436805732</v>
      </c>
      <c r="T13" s="112">
        <v>252.2777181398742</v>
      </c>
      <c r="U13" s="111">
        <v>421.93308625849022</v>
      </c>
      <c r="V13" s="111">
        <v>542.05306999172535</v>
      </c>
      <c r="W13" s="110">
        <v>617.41431181018197</v>
      </c>
      <c r="X13" s="111">
        <v>711.06530367542655</v>
      </c>
      <c r="Y13" s="111">
        <v>822.98975190529745</v>
      </c>
      <c r="Z13" s="111">
        <v>890.53328648906609</v>
      </c>
      <c r="AA13" s="113">
        <v>951.30312307234999</v>
      </c>
    </row>
    <row r="14" spans="1:27" ht="15" thickBot="1">
      <c r="G14" s="78"/>
    </row>
    <row r="15" spans="1:27" ht="30" customHeight="1">
      <c r="B15" s="240" t="str">
        <f>" "&amp;Súhrn!H3&amp;" - komponenty HDP [zmena oproti predchádzajúcemu obdobiu]"</f>
        <v xml:space="preserve"> Jarná strednodobá predikcia (P1Q-2026) - komponenty HDP [zmena oproti predchádzajúcemu obdobiu]</v>
      </c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5"/>
    </row>
    <row r="16" spans="1:27">
      <c r="B16" s="324" t="s">
        <v>27</v>
      </c>
      <c r="C16" s="325"/>
      <c r="D16" s="325"/>
      <c r="E16" s="325"/>
      <c r="F16" s="326"/>
      <c r="G16" s="327" t="s">
        <v>61</v>
      </c>
      <c r="H16" s="82" t="str">
        <f t="shared" ref="H16:K16" si="0">H$3</f>
        <v>Skutočnosť</v>
      </c>
      <c r="I16" s="330">
        <f t="shared" si="0"/>
        <v>2026</v>
      </c>
      <c r="J16" s="330">
        <f t="shared" si="0"/>
        <v>2027</v>
      </c>
      <c r="K16" s="331">
        <f t="shared" si="0"/>
        <v>2028</v>
      </c>
      <c r="L16" s="312">
        <f t="shared" ref="L16:X16" si="1">L$3</f>
        <v>2025</v>
      </c>
      <c r="M16" s="313"/>
      <c r="N16" s="313"/>
      <c r="O16" s="315"/>
      <c r="P16" s="312">
        <f t="shared" si="1"/>
        <v>2026</v>
      </c>
      <c r="Q16" s="313"/>
      <c r="R16" s="313"/>
      <c r="S16" s="315"/>
      <c r="T16" s="312">
        <f t="shared" si="1"/>
        <v>2027</v>
      </c>
      <c r="U16" s="313"/>
      <c r="V16" s="313"/>
      <c r="W16" s="315"/>
      <c r="X16" s="312">
        <f t="shared" si="1"/>
        <v>2028</v>
      </c>
      <c r="Y16" s="313"/>
      <c r="Z16" s="313"/>
      <c r="AA16" s="314"/>
    </row>
    <row r="17" spans="2:27">
      <c r="B17" s="319"/>
      <c r="C17" s="320"/>
      <c r="D17" s="320"/>
      <c r="E17" s="320"/>
      <c r="F17" s="321"/>
      <c r="G17" s="323"/>
      <c r="H17" s="83">
        <f>$H$4</f>
        <v>2025</v>
      </c>
      <c r="I17" s="329"/>
      <c r="J17" s="329"/>
      <c r="K17" s="332"/>
      <c r="L17" s="84" t="s">
        <v>3</v>
      </c>
      <c r="M17" s="85" t="s">
        <v>4</v>
      </c>
      <c r="N17" s="85" t="s">
        <v>5</v>
      </c>
      <c r="O17" s="86" t="s">
        <v>6</v>
      </c>
      <c r="P17" s="84" t="s">
        <v>3</v>
      </c>
      <c r="Q17" s="85" t="s">
        <v>4</v>
      </c>
      <c r="R17" s="85" t="s">
        <v>5</v>
      </c>
      <c r="S17" s="86" t="s">
        <v>6</v>
      </c>
      <c r="T17" s="84" t="s">
        <v>3</v>
      </c>
      <c r="U17" s="85" t="s">
        <v>4</v>
      </c>
      <c r="V17" s="85" t="s">
        <v>5</v>
      </c>
      <c r="W17" s="86" t="s">
        <v>6</v>
      </c>
      <c r="X17" s="85" t="s">
        <v>3</v>
      </c>
      <c r="Y17" s="85" t="s">
        <v>4</v>
      </c>
      <c r="Z17" s="85" t="s">
        <v>5</v>
      </c>
      <c r="AA17" s="87" t="s">
        <v>6</v>
      </c>
    </row>
    <row r="18" spans="2:27" ht="4.3499999999999996" customHeight="1">
      <c r="B18" s="88"/>
      <c r="C18" s="89"/>
      <c r="D18" s="89"/>
      <c r="E18" s="89"/>
      <c r="F18" s="90"/>
      <c r="G18" s="91"/>
      <c r="H18" s="92"/>
      <c r="I18" s="93"/>
      <c r="J18" s="93"/>
      <c r="K18" s="92"/>
      <c r="L18" s="94"/>
      <c r="M18" s="94"/>
      <c r="N18" s="94"/>
      <c r="O18" s="95"/>
      <c r="P18" s="94"/>
      <c r="Q18" s="94"/>
      <c r="R18" s="94"/>
      <c r="S18" s="94"/>
      <c r="T18" s="96"/>
      <c r="U18" s="94"/>
      <c r="V18" s="94"/>
      <c r="W18" s="97"/>
      <c r="X18" s="94"/>
      <c r="Y18" s="94"/>
      <c r="Z18" s="94"/>
      <c r="AA18" s="98"/>
    </row>
    <row r="19" spans="2:27">
      <c r="B19" s="99"/>
      <c r="C19" s="94" t="s">
        <v>0</v>
      </c>
      <c r="D19" s="94"/>
      <c r="E19" s="94"/>
      <c r="F19" s="97"/>
      <c r="G19" s="31" t="s">
        <v>146</v>
      </c>
      <c r="H19" s="114">
        <v>0.80741868240332337</v>
      </c>
      <c r="I19" s="115">
        <v>0.46713403944499987</v>
      </c>
      <c r="J19" s="9">
        <v>1.9849483735383302</v>
      </c>
      <c r="K19" s="10">
        <v>2.5845831319484489</v>
      </c>
      <c r="L19" s="115">
        <v>0.13578118159216501</v>
      </c>
      <c r="M19" s="115">
        <v>0.18470137552000665</v>
      </c>
      <c r="N19" s="115">
        <v>0.27922193720080202</v>
      </c>
      <c r="O19" s="114">
        <v>0.25723376878706006</v>
      </c>
      <c r="P19" s="115">
        <v>-5.9885537863593186E-2</v>
      </c>
      <c r="Q19" s="115">
        <v>-2.6025375519083127E-2</v>
      </c>
      <c r="R19" s="115">
        <v>0.25077315679450862</v>
      </c>
      <c r="S19" s="115">
        <v>0.16910950461945617</v>
      </c>
      <c r="T19" s="116">
        <v>0.51076071229050513</v>
      </c>
      <c r="U19" s="115">
        <v>0.68544945113370659</v>
      </c>
      <c r="V19" s="115">
        <v>0.96205732904488173</v>
      </c>
      <c r="W19" s="114">
        <v>0.86446494390553141</v>
      </c>
      <c r="X19" s="115">
        <v>0.61118916273576929</v>
      </c>
      <c r="Y19" s="115">
        <v>0.45473797656210024</v>
      </c>
      <c r="Z19" s="115">
        <v>0.42805297332735393</v>
      </c>
      <c r="AA19" s="117">
        <v>0.38824217493356628</v>
      </c>
    </row>
    <row r="20" spans="2:27">
      <c r="B20" s="99"/>
      <c r="C20" s="94"/>
      <c r="D20" s="94"/>
      <c r="E20" s="94" t="s">
        <v>107</v>
      </c>
      <c r="F20" s="97"/>
      <c r="G20" s="31" t="s">
        <v>146</v>
      </c>
      <c r="H20" s="114">
        <v>0.27989658372658255</v>
      </c>
      <c r="I20" s="115">
        <v>-0.39420202910892499</v>
      </c>
      <c r="J20" s="9">
        <v>1.2317596590296631</v>
      </c>
      <c r="K20" s="114">
        <v>1.1780274627161305</v>
      </c>
      <c r="L20" s="115">
        <v>-0.58101287013727188</v>
      </c>
      <c r="M20" s="115">
        <v>0.30534903725583717</v>
      </c>
      <c r="N20" s="115">
        <v>-0.42577587009276385</v>
      </c>
      <c r="O20" s="114">
        <v>-0.46269666470958271</v>
      </c>
      <c r="P20" s="115">
        <v>5.620503153332379E-2</v>
      </c>
      <c r="Q20" s="115">
        <v>-4.2445613172347407E-2</v>
      </c>
      <c r="R20" s="115">
        <v>0.11788924738731055</v>
      </c>
      <c r="S20" s="115">
        <v>2.8826391246482785E-2</v>
      </c>
      <c r="T20" s="116">
        <v>0.31939003571199009</v>
      </c>
      <c r="U20" s="115">
        <v>0.52125283680115331</v>
      </c>
      <c r="V20" s="115">
        <v>0.59991160310379144</v>
      </c>
      <c r="W20" s="114">
        <v>0.5794809856902674</v>
      </c>
      <c r="X20" s="115">
        <v>0.21856407465499217</v>
      </c>
      <c r="Y20" s="115">
        <v>8.5064379577204363E-2</v>
      </c>
      <c r="Z20" s="115">
        <v>2.982160066451911E-2</v>
      </c>
      <c r="AA20" s="117">
        <v>5.5015385188710297E-2</v>
      </c>
    </row>
    <row r="21" spans="2:27">
      <c r="B21" s="99"/>
      <c r="C21" s="94"/>
      <c r="D21" s="94"/>
      <c r="E21" s="94" t="s">
        <v>28</v>
      </c>
      <c r="F21" s="97"/>
      <c r="G21" s="31" t="s">
        <v>146</v>
      </c>
      <c r="H21" s="114">
        <v>1.1058111506842181</v>
      </c>
      <c r="I21" s="115">
        <v>-3.4481381606482842E-2</v>
      </c>
      <c r="J21" s="115">
        <v>1.0449529074071364</v>
      </c>
      <c r="K21" s="114">
        <v>1.5899814960892371</v>
      </c>
      <c r="L21" s="115">
        <v>1.6343994242888016E-2</v>
      </c>
      <c r="M21" s="115">
        <v>0.37262492174234296</v>
      </c>
      <c r="N21" s="115">
        <v>0.23315605291038821</v>
      </c>
      <c r="O21" s="114">
        <v>0.14384812666206415</v>
      </c>
      <c r="P21" s="115">
        <v>-0.18325863015455468</v>
      </c>
      <c r="Q21" s="115">
        <v>-0.23331981055665096</v>
      </c>
      <c r="R21" s="115">
        <v>1.2163162541739325E-2</v>
      </c>
      <c r="S21" s="115">
        <v>4.686184785612113E-3</v>
      </c>
      <c r="T21" s="116">
        <v>0.39461750053382616</v>
      </c>
      <c r="U21" s="115">
        <v>0.43006192560017098</v>
      </c>
      <c r="V21" s="115">
        <v>0.5670195708689505</v>
      </c>
      <c r="W21" s="114">
        <v>0.35517657887260157</v>
      </c>
      <c r="X21" s="115">
        <v>0.47895445846228313</v>
      </c>
      <c r="Y21" s="115">
        <v>0.25179250380330132</v>
      </c>
      <c r="Z21" s="115">
        <v>0.35932574014623242</v>
      </c>
      <c r="AA21" s="117">
        <v>0.30664101242446407</v>
      </c>
    </row>
    <row r="22" spans="2:27">
      <c r="B22" s="99"/>
      <c r="C22" s="94"/>
      <c r="D22" s="94"/>
      <c r="E22" s="94" t="s">
        <v>1</v>
      </c>
      <c r="F22" s="97"/>
      <c r="G22" s="31" t="s">
        <v>146</v>
      </c>
      <c r="H22" s="114">
        <v>2.2244008986693302</v>
      </c>
      <c r="I22" s="115">
        <v>-0.66373575010405261</v>
      </c>
      <c r="J22" s="115">
        <v>-2.5290266161899666</v>
      </c>
      <c r="K22" s="114">
        <v>3.1495259101339741</v>
      </c>
      <c r="L22" s="115">
        <v>3.1273617723562808</v>
      </c>
      <c r="M22" s="115">
        <v>7.0643725490748324</v>
      </c>
      <c r="N22" s="115">
        <v>-3.7127836424542977</v>
      </c>
      <c r="O22" s="114">
        <v>1.6582078474407353</v>
      </c>
      <c r="P22" s="115">
        <v>0.91774344506221439</v>
      </c>
      <c r="Q22" s="115">
        <v>-1.9771876805702959</v>
      </c>
      <c r="R22" s="115">
        <v>-1.6152634196236448</v>
      </c>
      <c r="S22" s="115">
        <v>-1.1976490232335948</v>
      </c>
      <c r="T22" s="116">
        <v>-1.0036039672550885</v>
      </c>
      <c r="U22" s="115">
        <v>-0.15065974314559583</v>
      </c>
      <c r="V22" s="115">
        <v>0.95803191572132107</v>
      </c>
      <c r="W22" s="114">
        <v>1.2607786602938091</v>
      </c>
      <c r="X22" s="115">
        <v>0.6639290601938086</v>
      </c>
      <c r="Y22" s="115">
        <v>0.71500762428892983</v>
      </c>
      <c r="Z22" s="115">
        <v>0.77276389063626993</v>
      </c>
      <c r="AA22" s="117">
        <v>0.56993506142752892</v>
      </c>
    </row>
    <row r="23" spans="2:27">
      <c r="B23" s="99"/>
      <c r="C23" s="94"/>
      <c r="D23" s="94"/>
      <c r="E23" s="94" t="s">
        <v>2</v>
      </c>
      <c r="F23" s="97"/>
      <c r="G23" s="31" t="s">
        <v>146</v>
      </c>
      <c r="H23" s="114">
        <v>0.86350512421240921</v>
      </c>
      <c r="I23" s="115">
        <v>-0.37966339939862337</v>
      </c>
      <c r="J23" s="115">
        <v>0.3799405447498998</v>
      </c>
      <c r="K23" s="114">
        <v>1.6767374882822565</v>
      </c>
      <c r="L23" s="115">
        <v>0.30170699600944317</v>
      </c>
      <c r="M23" s="115">
        <v>1.744480868587118</v>
      </c>
      <c r="N23" s="115">
        <v>-1.0227503058272021</v>
      </c>
      <c r="O23" s="114">
        <v>0.11866798052493266</v>
      </c>
      <c r="P23" s="115">
        <v>0.19629462880443782</v>
      </c>
      <c r="Q23" s="115">
        <v>-0.50833138173543091</v>
      </c>
      <c r="R23" s="115">
        <v>-0.28062419850067499</v>
      </c>
      <c r="S23" s="115">
        <v>-0.23931812087845117</v>
      </c>
      <c r="T23" s="116">
        <v>5.3570478978087976E-2</v>
      </c>
      <c r="U23" s="115">
        <v>0.36123015757986821</v>
      </c>
      <c r="V23" s="115">
        <v>0.66808760869618311</v>
      </c>
      <c r="W23" s="114">
        <v>0.67642348570574029</v>
      </c>
      <c r="X23" s="115">
        <v>0.36581227103815195</v>
      </c>
      <c r="Y23" s="115">
        <v>0.25254739002956228</v>
      </c>
      <c r="Z23" s="115">
        <v>0.2552758501482657</v>
      </c>
      <c r="AA23" s="117">
        <v>0.21665288130363081</v>
      </c>
    </row>
    <row r="24" spans="2:27">
      <c r="B24" s="99"/>
      <c r="C24" s="94"/>
      <c r="D24" s="94" t="s">
        <v>29</v>
      </c>
      <c r="E24" s="94"/>
      <c r="F24" s="97"/>
      <c r="G24" s="31" t="s">
        <v>146</v>
      </c>
      <c r="H24" s="114">
        <v>4.1305765383490325</v>
      </c>
      <c r="I24" s="115">
        <v>1.426078028882884</v>
      </c>
      <c r="J24" s="115">
        <v>4.1300347023879311</v>
      </c>
      <c r="K24" s="114">
        <v>4.3380191912871311</v>
      </c>
      <c r="L24" s="115">
        <v>4.9076598875484194</v>
      </c>
      <c r="M24" s="115">
        <v>-0.50052783872919804</v>
      </c>
      <c r="N24" s="115">
        <v>-2.5228550216333474</v>
      </c>
      <c r="O24" s="114">
        <v>1.7428192536015814</v>
      </c>
      <c r="P24" s="115">
        <v>0.54384547611670087</v>
      </c>
      <c r="Q24" s="115">
        <v>0.55532795938005108</v>
      </c>
      <c r="R24" s="115">
        <v>0.74142593661079559</v>
      </c>
      <c r="S24" s="115">
        <v>0.80229723817313925</v>
      </c>
      <c r="T24" s="116">
        <v>1.0724836555879023</v>
      </c>
      <c r="U24" s="115">
        <v>1.1725737648031753</v>
      </c>
      <c r="V24" s="115">
        <v>1.3665594473722962</v>
      </c>
      <c r="W24" s="114">
        <v>1.2606806025572155</v>
      </c>
      <c r="X24" s="115">
        <v>1.1139707498975611</v>
      </c>
      <c r="Y24" s="115">
        <v>0.82879964937679063</v>
      </c>
      <c r="Z24" s="115">
        <v>0.82364645966093519</v>
      </c>
      <c r="AA24" s="117">
        <v>0.82628303428045058</v>
      </c>
    </row>
    <row r="25" spans="2:27">
      <c r="B25" s="99"/>
      <c r="C25" s="94"/>
      <c r="D25" s="94" t="s">
        <v>30</v>
      </c>
      <c r="E25" s="94"/>
      <c r="F25" s="97"/>
      <c r="G25" s="31" t="s">
        <v>146</v>
      </c>
      <c r="H25" s="114">
        <v>3.919345849937045</v>
      </c>
      <c r="I25" s="115">
        <v>0.39509048445613359</v>
      </c>
      <c r="J25" s="115">
        <v>2.4962800199875232</v>
      </c>
      <c r="K25" s="114">
        <v>3.4712547242890253</v>
      </c>
      <c r="L25" s="115">
        <v>5.9282103479680472</v>
      </c>
      <c r="M25" s="115">
        <v>-1.4488250951527846</v>
      </c>
      <c r="N25" s="115">
        <v>-3.3186617453315677</v>
      </c>
      <c r="O25" s="114">
        <v>1.643872898796289</v>
      </c>
      <c r="P25" s="115">
        <v>0.95548523480175618</v>
      </c>
      <c r="Q25" s="115">
        <v>0.10553612501608711</v>
      </c>
      <c r="R25" s="115">
        <v>0.23059912903822521</v>
      </c>
      <c r="S25" s="115">
        <v>0.37946377626714423</v>
      </c>
      <c r="T25" s="116">
        <v>0.59842935073241676</v>
      </c>
      <c r="U25" s="115">
        <v>0.84767331616430397</v>
      </c>
      <c r="V25" s="115">
        <v>1.0742446866295836</v>
      </c>
      <c r="W25" s="114">
        <v>1.0862560397051624</v>
      </c>
      <c r="X25" s="115">
        <v>0.88475836102013261</v>
      </c>
      <c r="Y25" s="115">
        <v>0.63880077836782334</v>
      </c>
      <c r="Z25" s="115">
        <v>0.66868365323958301</v>
      </c>
      <c r="AA25" s="117">
        <v>0.67715989722607617</v>
      </c>
    </row>
    <row r="26" spans="2:27" ht="15" thickBot="1">
      <c r="B26" s="106"/>
      <c r="C26" s="107"/>
      <c r="D26" s="107" t="s">
        <v>31</v>
      </c>
      <c r="E26" s="107"/>
      <c r="F26" s="108"/>
      <c r="G26" s="109" t="s">
        <v>146</v>
      </c>
      <c r="H26" s="118">
        <v>9.5238475038245269</v>
      </c>
      <c r="I26" s="119">
        <v>26.402852758879305</v>
      </c>
      <c r="J26" s="119">
        <v>35.565897425236017</v>
      </c>
      <c r="K26" s="118">
        <v>16.947502395430519</v>
      </c>
      <c r="L26" s="120">
        <v>-20.953900974192905</v>
      </c>
      <c r="M26" s="119">
        <v>31.702442864675533</v>
      </c>
      <c r="N26" s="119">
        <v>17.699280786929165</v>
      </c>
      <c r="O26" s="118">
        <v>3.8081426371716844</v>
      </c>
      <c r="P26" s="119">
        <v>-7.8692411666809647</v>
      </c>
      <c r="Q26" s="119">
        <v>10.628700271700481</v>
      </c>
      <c r="R26" s="119">
        <v>11.093497966152526</v>
      </c>
      <c r="S26" s="119">
        <v>8.5332788177941836</v>
      </c>
      <c r="T26" s="121">
        <v>9.0888089541061277</v>
      </c>
      <c r="U26" s="119">
        <v>6.2390796173374952</v>
      </c>
      <c r="V26" s="119">
        <v>5.6935960309084237</v>
      </c>
      <c r="W26" s="118">
        <v>3.7297840993699651</v>
      </c>
      <c r="X26" s="119">
        <v>4.2759453470750941</v>
      </c>
      <c r="Y26" s="119">
        <v>3.3645864201361491</v>
      </c>
      <c r="Z26" s="119">
        <v>2.8372912654883038</v>
      </c>
      <c r="AA26" s="122">
        <v>2.7231819374457444</v>
      </c>
    </row>
    <row r="27" spans="2:27" ht="15" thickBot="1"/>
    <row r="28" spans="2:27" ht="30" customHeight="1">
      <c r="B28" s="240" t="str">
        <f>" "&amp;Súhrn!H3&amp;" - komponenty HDP [príspevky k rastu]"</f>
        <v xml:space="preserve"> Jarná strednodobá predikcia (P1Q-2026) - komponenty HDP [príspevky k rastu]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5"/>
    </row>
    <row r="29" spans="2:27">
      <c r="B29" s="324" t="s">
        <v>27</v>
      </c>
      <c r="C29" s="325"/>
      <c r="D29" s="325"/>
      <c r="E29" s="325"/>
      <c r="F29" s="326"/>
      <c r="G29" s="327" t="s">
        <v>61</v>
      </c>
      <c r="H29" s="82" t="str">
        <f t="shared" ref="H29:K29" si="2">H$3</f>
        <v>Skutočnosť</v>
      </c>
      <c r="I29" s="330">
        <f t="shared" si="2"/>
        <v>2026</v>
      </c>
      <c r="J29" s="330">
        <f t="shared" si="2"/>
        <v>2027</v>
      </c>
      <c r="K29" s="331">
        <f t="shared" si="2"/>
        <v>2028</v>
      </c>
      <c r="L29" s="312">
        <f t="shared" ref="L29:X29" si="3">L$3</f>
        <v>2025</v>
      </c>
      <c r="M29" s="313"/>
      <c r="N29" s="313"/>
      <c r="O29" s="315"/>
      <c r="P29" s="312">
        <f t="shared" ref="P29" si="4">P$3</f>
        <v>2026</v>
      </c>
      <c r="Q29" s="313"/>
      <c r="R29" s="313"/>
      <c r="S29" s="315"/>
      <c r="T29" s="312">
        <f t="shared" si="3"/>
        <v>2027</v>
      </c>
      <c r="U29" s="313"/>
      <c r="V29" s="313"/>
      <c r="W29" s="315"/>
      <c r="X29" s="312">
        <f t="shared" si="3"/>
        <v>2028</v>
      </c>
      <c r="Y29" s="313"/>
      <c r="Z29" s="313"/>
      <c r="AA29" s="314"/>
    </row>
    <row r="30" spans="2:27">
      <c r="B30" s="319"/>
      <c r="C30" s="320"/>
      <c r="D30" s="320"/>
      <c r="E30" s="320"/>
      <c r="F30" s="321"/>
      <c r="G30" s="323"/>
      <c r="H30" s="83">
        <f>$H$4</f>
        <v>2025</v>
      </c>
      <c r="I30" s="329"/>
      <c r="J30" s="329"/>
      <c r="K30" s="332"/>
      <c r="L30" s="84" t="s">
        <v>3</v>
      </c>
      <c r="M30" s="85" t="s">
        <v>4</v>
      </c>
      <c r="N30" s="85" t="s">
        <v>5</v>
      </c>
      <c r="O30" s="86" t="s">
        <v>6</v>
      </c>
      <c r="P30" s="84" t="s">
        <v>3</v>
      </c>
      <c r="Q30" s="85" t="s">
        <v>4</v>
      </c>
      <c r="R30" s="85" t="s">
        <v>5</v>
      </c>
      <c r="S30" s="86" t="s">
        <v>6</v>
      </c>
      <c r="T30" s="84" t="s">
        <v>3</v>
      </c>
      <c r="U30" s="85" t="s">
        <v>4</v>
      </c>
      <c r="V30" s="85" t="s">
        <v>5</v>
      </c>
      <c r="W30" s="86" t="s">
        <v>6</v>
      </c>
      <c r="X30" s="85" t="s">
        <v>3</v>
      </c>
      <c r="Y30" s="85" t="s">
        <v>4</v>
      </c>
      <c r="Z30" s="85" t="s">
        <v>5</v>
      </c>
      <c r="AA30" s="87" t="s">
        <v>6</v>
      </c>
    </row>
    <row r="31" spans="2:27" ht="4.3499999999999996" customHeight="1">
      <c r="B31" s="88"/>
      <c r="C31" s="89"/>
      <c r="D31" s="89"/>
      <c r="E31" s="89"/>
      <c r="F31" s="90"/>
      <c r="G31" s="91"/>
      <c r="H31" s="92"/>
      <c r="I31" s="93"/>
      <c r="J31" s="93"/>
      <c r="K31" s="123"/>
      <c r="L31" s="94"/>
      <c r="M31" s="94"/>
      <c r="N31" s="94"/>
      <c r="O31" s="95"/>
      <c r="P31" s="94"/>
      <c r="Q31" s="94"/>
      <c r="R31" s="94"/>
      <c r="S31" s="94"/>
      <c r="T31" s="96"/>
      <c r="U31" s="94"/>
      <c r="V31" s="94"/>
      <c r="W31" s="97"/>
      <c r="X31" s="94"/>
      <c r="Y31" s="94"/>
      <c r="Z31" s="94"/>
      <c r="AA31" s="98"/>
    </row>
    <row r="32" spans="2:27">
      <c r="B32" s="99"/>
      <c r="C32" s="94" t="s">
        <v>0</v>
      </c>
      <c r="D32" s="94"/>
      <c r="E32" s="94"/>
      <c r="F32" s="97"/>
      <c r="G32" s="31" t="s">
        <v>146</v>
      </c>
      <c r="H32" s="114">
        <v>0.80741868240332337</v>
      </c>
      <c r="I32" s="115">
        <v>0.46713403944499987</v>
      </c>
      <c r="J32" s="115">
        <v>1.9849483735383302</v>
      </c>
      <c r="K32" s="114">
        <v>2.5845831319484489</v>
      </c>
      <c r="L32" s="115">
        <v>0.13578118159216501</v>
      </c>
      <c r="M32" s="115">
        <v>0.18470137552000665</v>
      </c>
      <c r="N32" s="115">
        <v>0.27922193720080202</v>
      </c>
      <c r="O32" s="114">
        <v>0.25723376878706006</v>
      </c>
      <c r="P32" s="115">
        <v>-5.9885537863593186E-2</v>
      </c>
      <c r="Q32" s="115">
        <v>-2.6025375519083127E-2</v>
      </c>
      <c r="R32" s="115">
        <v>0.25077315679450862</v>
      </c>
      <c r="S32" s="115">
        <v>0.16910950461945617</v>
      </c>
      <c r="T32" s="116">
        <v>0.51076071229050513</v>
      </c>
      <c r="U32" s="115">
        <v>0.68544945113370659</v>
      </c>
      <c r="V32" s="115">
        <v>0.96205732904488173</v>
      </c>
      <c r="W32" s="114">
        <v>0.86446494390553141</v>
      </c>
      <c r="X32" s="115">
        <v>0.61118916273576929</v>
      </c>
      <c r="Y32" s="115">
        <v>0.45473797656210024</v>
      </c>
      <c r="Z32" s="115">
        <v>0.42805297332735393</v>
      </c>
      <c r="AA32" s="117">
        <v>0.38824217493356628</v>
      </c>
    </row>
    <row r="33" spans="2:27">
      <c r="B33" s="99"/>
      <c r="C33" s="94"/>
      <c r="D33" s="94"/>
      <c r="E33" s="94" t="s">
        <v>107</v>
      </c>
      <c r="F33" s="97"/>
      <c r="G33" s="31" t="s">
        <v>147</v>
      </c>
      <c r="H33" s="114">
        <v>0.1580696829157496</v>
      </c>
      <c r="I33" s="115">
        <v>-0.22145792331134118</v>
      </c>
      <c r="J33" s="115">
        <v>0.68605502499874194</v>
      </c>
      <c r="K33" s="114">
        <v>0.65128202760638354</v>
      </c>
      <c r="L33" s="115">
        <v>-0.33021738712434312</v>
      </c>
      <c r="M33" s="115">
        <v>0.17230218432291089</v>
      </c>
      <c r="N33" s="115">
        <v>-0.24054589988279299</v>
      </c>
      <c r="O33" s="114">
        <v>-0.25956686873439921</v>
      </c>
      <c r="P33" s="115">
        <v>3.1303884888992398E-2</v>
      </c>
      <c r="Q33" s="115">
        <v>-2.3667917031687503E-2</v>
      </c>
      <c r="R33" s="115">
        <v>6.5724922836804422E-2</v>
      </c>
      <c r="S33" s="115">
        <v>1.604981832597753E-2</v>
      </c>
      <c r="T33" s="116">
        <v>0.17757939310512741</v>
      </c>
      <c r="U33" s="115">
        <v>0.28926238250497022</v>
      </c>
      <c r="V33" s="115">
        <v>0.33237011621770896</v>
      </c>
      <c r="W33" s="114">
        <v>0.31989931096435237</v>
      </c>
      <c r="X33" s="115">
        <v>0.12031619646756994</v>
      </c>
      <c r="Y33" s="115">
        <v>4.6643909947773871E-2</v>
      </c>
      <c r="Z33" s="115">
        <v>1.6292097762470661E-2</v>
      </c>
      <c r="AA33" s="117">
        <v>2.9936751087965379E-2</v>
      </c>
    </row>
    <row r="34" spans="2:27">
      <c r="B34" s="99"/>
      <c r="C34" s="94"/>
      <c r="D34" s="94"/>
      <c r="E34" s="94" t="s">
        <v>28</v>
      </c>
      <c r="F34" s="97"/>
      <c r="G34" s="31" t="s">
        <v>147</v>
      </c>
      <c r="H34" s="114">
        <v>0.21680601616680156</v>
      </c>
      <c r="I34" s="115">
        <v>-6.7804520161960638E-3</v>
      </c>
      <c r="J34" s="115">
        <v>0.20445461429798792</v>
      </c>
      <c r="K34" s="114">
        <v>0.30822709518926827</v>
      </c>
      <c r="L34" s="115">
        <v>3.2148641249732336E-3</v>
      </c>
      <c r="M34" s="115">
        <v>7.3207909355497758E-2</v>
      </c>
      <c r="N34" s="115">
        <v>4.5893023986001438E-2</v>
      </c>
      <c r="O34" s="114">
        <v>2.8301186331926558E-2</v>
      </c>
      <c r="P34" s="115">
        <v>-3.6014171146561406E-2</v>
      </c>
      <c r="Q34" s="115">
        <v>-4.5795641667081104E-2</v>
      </c>
      <c r="R34" s="115">
        <v>2.382416050620137E-3</v>
      </c>
      <c r="S34" s="115">
        <v>9.157050211802205E-4</v>
      </c>
      <c r="T34" s="116">
        <v>7.6983750595239195E-2</v>
      </c>
      <c r="U34" s="115">
        <v>8.3801460753855445E-2</v>
      </c>
      <c r="V34" s="115">
        <v>0.11020864432969654</v>
      </c>
      <c r="W34" s="114">
        <v>6.8763712944138675E-2</v>
      </c>
      <c r="X34" s="115">
        <v>9.2259439043823194E-2</v>
      </c>
      <c r="Y34" s="115">
        <v>4.8438223970737188E-2</v>
      </c>
      <c r="Z34" s="115">
        <v>6.8985126454431417E-2</v>
      </c>
      <c r="AA34" s="117">
        <v>5.8830165199666419E-2</v>
      </c>
    </row>
    <row r="35" spans="2:27">
      <c r="B35" s="99"/>
      <c r="C35" s="94"/>
      <c r="D35" s="94"/>
      <c r="E35" s="94" t="s">
        <v>1</v>
      </c>
      <c r="F35" s="97"/>
      <c r="G35" s="31" t="s">
        <v>147</v>
      </c>
      <c r="H35" s="114">
        <v>0.46106693680208743</v>
      </c>
      <c r="I35" s="115">
        <v>-0.13951092177359228</v>
      </c>
      <c r="J35" s="115">
        <v>-0.52559376878795849</v>
      </c>
      <c r="K35" s="114">
        <v>0.6255776380611765</v>
      </c>
      <c r="L35" s="115">
        <v>0.61738388272022882</v>
      </c>
      <c r="M35" s="115">
        <v>1.4362676418864695</v>
      </c>
      <c r="N35" s="115">
        <v>-0.80668687727769717</v>
      </c>
      <c r="O35" s="114">
        <v>0.34594096466767177</v>
      </c>
      <c r="P35" s="115">
        <v>0.19413822241224091</v>
      </c>
      <c r="Q35" s="115">
        <v>-0.42234304016419993</v>
      </c>
      <c r="R35" s="115">
        <v>-0.33829922570696513</v>
      </c>
      <c r="S35" s="115">
        <v>-0.24616551155268568</v>
      </c>
      <c r="T35" s="116">
        <v>-0.2034667637813912</v>
      </c>
      <c r="U35" s="115">
        <v>-3.0083970574712567E-2</v>
      </c>
      <c r="V35" s="115">
        <v>0.18971269628563567</v>
      </c>
      <c r="W35" s="114">
        <v>0.24965366880928019</v>
      </c>
      <c r="X35" s="115">
        <v>0.13198478064001723</v>
      </c>
      <c r="Y35" s="115">
        <v>0.14221337560032812</v>
      </c>
      <c r="Z35" s="115">
        <v>0.15409919050546886</v>
      </c>
      <c r="AA35" s="117">
        <v>0.11404258133767328</v>
      </c>
    </row>
    <row r="36" spans="2:27">
      <c r="B36" s="99"/>
      <c r="C36" s="94"/>
      <c r="D36" s="94"/>
      <c r="E36" s="94" t="s">
        <v>2</v>
      </c>
      <c r="F36" s="97"/>
      <c r="G36" s="31" t="s">
        <v>147</v>
      </c>
      <c r="H36" s="114">
        <v>0.83594263588463513</v>
      </c>
      <c r="I36" s="115">
        <v>-0.36774929710113646</v>
      </c>
      <c r="J36" s="115">
        <v>0.36491587050877489</v>
      </c>
      <c r="K36" s="114">
        <v>1.5850867608568249</v>
      </c>
      <c r="L36" s="115">
        <v>0.29038135972084156</v>
      </c>
      <c r="M36" s="115">
        <v>1.6817777355648853</v>
      </c>
      <c r="N36" s="115">
        <v>-1.0013397531744852</v>
      </c>
      <c r="O36" s="114">
        <v>0.11467528226520948</v>
      </c>
      <c r="P36" s="115">
        <v>0.18942793615466499</v>
      </c>
      <c r="Q36" s="115">
        <v>-0.49180659886297201</v>
      </c>
      <c r="R36" s="115">
        <v>-0.27019188681954054</v>
      </c>
      <c r="S36" s="115">
        <v>-0.22919998820553142</v>
      </c>
      <c r="T36" s="116">
        <v>5.1096379918968517E-2</v>
      </c>
      <c r="U36" s="115">
        <v>0.34297987268411989</v>
      </c>
      <c r="V36" s="115">
        <v>0.63229145683304111</v>
      </c>
      <c r="W36" s="114">
        <v>0.63831669271777458</v>
      </c>
      <c r="X36" s="115">
        <v>0.34456041615141036</v>
      </c>
      <c r="Y36" s="115">
        <v>0.23729550951883255</v>
      </c>
      <c r="Z36" s="115">
        <v>0.23937641472238413</v>
      </c>
      <c r="AA36" s="117">
        <v>0.20280949762530179</v>
      </c>
    </row>
    <row r="37" spans="2:27">
      <c r="B37" s="99"/>
      <c r="C37" s="94"/>
      <c r="D37" s="94" t="s">
        <v>29</v>
      </c>
      <c r="E37" s="94"/>
      <c r="F37" s="97"/>
      <c r="G37" s="31" t="s">
        <v>147</v>
      </c>
      <c r="H37" s="114">
        <v>3.5571546440759474</v>
      </c>
      <c r="I37" s="115">
        <v>1.2685895802395279</v>
      </c>
      <c r="J37" s="115">
        <v>3.7090028806502291</v>
      </c>
      <c r="K37" s="114">
        <v>3.9777260686326019</v>
      </c>
      <c r="L37" s="115">
        <v>4.2325234385957335</v>
      </c>
      <c r="M37" s="115">
        <v>-0.45224217498610658</v>
      </c>
      <c r="N37" s="115">
        <v>-2.2638856500089175</v>
      </c>
      <c r="O37" s="114">
        <v>1.5202198068938038</v>
      </c>
      <c r="P37" s="115">
        <v>0.48141277166315738</v>
      </c>
      <c r="Q37" s="115">
        <v>0.49454666346446208</v>
      </c>
      <c r="R37" s="115">
        <v>0.66411553480165275</v>
      </c>
      <c r="S37" s="115">
        <v>0.72215683327304281</v>
      </c>
      <c r="T37" s="116">
        <v>0.97145687661214508</v>
      </c>
      <c r="U37" s="115">
        <v>1.0680544537283339</v>
      </c>
      <c r="V37" s="115">
        <v>1.2507710955529652</v>
      </c>
      <c r="W37" s="114">
        <v>1.1584862739068444</v>
      </c>
      <c r="X37" s="115">
        <v>1.0276903118331822</v>
      </c>
      <c r="Y37" s="115">
        <v>0.76842753222404758</v>
      </c>
      <c r="Z37" s="115">
        <v>0.76649330547928329</v>
      </c>
      <c r="AA37" s="117">
        <v>0.77197586563712639</v>
      </c>
    </row>
    <row r="38" spans="2:27">
      <c r="B38" s="99"/>
      <c r="C38" s="94"/>
      <c r="D38" s="94" t="s">
        <v>30</v>
      </c>
      <c r="E38" s="94"/>
      <c r="F38" s="97"/>
      <c r="G38" s="31" t="s">
        <v>147</v>
      </c>
      <c r="H38" s="114">
        <v>-3.2480364853484551</v>
      </c>
      <c r="I38" s="115">
        <v>-0.337526434070124</v>
      </c>
      <c r="J38" s="115">
        <v>-2.13104678180735</v>
      </c>
      <c r="K38" s="114">
        <v>-2.9782296975410012</v>
      </c>
      <c r="L38" s="115">
        <v>-4.9185815591341839</v>
      </c>
      <c r="M38" s="115">
        <v>1.2716118799674265</v>
      </c>
      <c r="N38" s="115">
        <v>2.8652465892688794</v>
      </c>
      <c r="O38" s="114">
        <v>-1.3683555194419055</v>
      </c>
      <c r="P38" s="115">
        <v>-0.80634366760142084</v>
      </c>
      <c r="Q38" s="115">
        <v>-8.9967866460904364E-2</v>
      </c>
      <c r="R38" s="115">
        <v>-0.19684078007886591</v>
      </c>
      <c r="S38" s="115">
        <v>-0.32384734044808561</v>
      </c>
      <c r="T38" s="116">
        <v>-0.51179254424060039</v>
      </c>
      <c r="U38" s="115">
        <v>-0.72558487527872328</v>
      </c>
      <c r="V38" s="115">
        <v>-0.92100522334110702</v>
      </c>
      <c r="W38" s="114">
        <v>-0.93233802271909683</v>
      </c>
      <c r="X38" s="115">
        <v>-0.76106156524881952</v>
      </c>
      <c r="Y38" s="115">
        <v>-0.55098506518079227</v>
      </c>
      <c r="Z38" s="115">
        <v>-0.57781674687429496</v>
      </c>
      <c r="AA38" s="117">
        <v>-0.58654318832887709</v>
      </c>
    </row>
    <row r="39" spans="2:27">
      <c r="B39" s="99"/>
      <c r="C39" s="94"/>
      <c r="D39" s="94" t="s">
        <v>31</v>
      </c>
      <c r="E39" s="94"/>
      <c r="F39" s="97"/>
      <c r="G39" s="31" t="s">
        <v>147</v>
      </c>
      <c r="H39" s="124">
        <v>0.30911815872750303</v>
      </c>
      <c r="I39" s="115">
        <v>0.93106314616941788</v>
      </c>
      <c r="J39" s="115">
        <v>1.5779560988428722</v>
      </c>
      <c r="K39" s="114">
        <v>0.99949637109159417</v>
      </c>
      <c r="L39" s="115">
        <v>-0.68605812053844939</v>
      </c>
      <c r="M39" s="115">
        <v>0.81936970498132</v>
      </c>
      <c r="N39" s="115">
        <v>0.60136093925996215</v>
      </c>
      <c r="O39" s="114">
        <v>0.15186428745189823</v>
      </c>
      <c r="P39" s="115">
        <v>-0.32493089593826341</v>
      </c>
      <c r="Q39" s="115">
        <v>0.40457879700355776</v>
      </c>
      <c r="R39" s="115">
        <v>0.46727475472278679</v>
      </c>
      <c r="S39" s="115">
        <v>0.3983094928249572</v>
      </c>
      <c r="T39" s="116">
        <v>0.45966433237154469</v>
      </c>
      <c r="U39" s="115">
        <v>0.34246957844961062</v>
      </c>
      <c r="V39" s="115">
        <v>0.32976587221185832</v>
      </c>
      <c r="W39" s="114">
        <v>0.2261482511877477</v>
      </c>
      <c r="X39" s="115">
        <v>0.26662874658436242</v>
      </c>
      <c r="Y39" s="115">
        <v>0.21744246704325532</v>
      </c>
      <c r="Z39" s="115">
        <v>0.18867655860498833</v>
      </c>
      <c r="AA39" s="117">
        <v>0.18543267730824928</v>
      </c>
    </row>
    <row r="40" spans="2:27" ht="15" thickBot="1">
      <c r="B40" s="106"/>
      <c r="C40" s="107"/>
      <c r="D40" s="107" t="s">
        <v>37</v>
      </c>
      <c r="E40" s="107"/>
      <c r="F40" s="108"/>
      <c r="G40" s="109" t="s">
        <v>147</v>
      </c>
      <c r="H40" s="125">
        <v>-0.33764211220880752</v>
      </c>
      <c r="I40" s="119">
        <v>-9.6179809623296184E-2</v>
      </c>
      <c r="J40" s="119">
        <v>4.2076404186709999E-2</v>
      </c>
      <c r="K40" s="118">
        <v>0</v>
      </c>
      <c r="L40" s="119">
        <v>0.53145794240977784</v>
      </c>
      <c r="M40" s="119">
        <v>-2.3164460650262098</v>
      </c>
      <c r="N40" s="119">
        <v>0.6792007511153294</v>
      </c>
      <c r="O40" s="118">
        <v>-9.3058009300625542E-3</v>
      </c>
      <c r="P40" s="119">
        <v>7.5617421920019315E-2</v>
      </c>
      <c r="Q40" s="119">
        <v>6.1202426340329893E-2</v>
      </c>
      <c r="R40" s="119">
        <v>5.3690288891275223E-2</v>
      </c>
      <c r="S40" s="119">
        <v>0</v>
      </c>
      <c r="T40" s="121">
        <v>0</v>
      </c>
      <c r="U40" s="119">
        <v>0</v>
      </c>
      <c r="V40" s="119">
        <v>0</v>
      </c>
      <c r="W40" s="118">
        <v>0</v>
      </c>
      <c r="X40" s="119">
        <v>0</v>
      </c>
      <c r="Y40" s="119">
        <v>0</v>
      </c>
      <c r="Z40" s="119">
        <v>0</v>
      </c>
      <c r="AA40" s="122">
        <v>0</v>
      </c>
    </row>
    <row r="41" spans="2:27">
      <c r="B41" s="55" t="s">
        <v>115</v>
      </c>
      <c r="C41" s="133"/>
      <c r="D41" s="133"/>
      <c r="E41" s="133"/>
      <c r="F41" s="133"/>
      <c r="G41" s="78"/>
    </row>
    <row r="42" spans="2:27">
      <c r="B42" s="133"/>
      <c r="C42" s="133"/>
      <c r="D42" s="133"/>
      <c r="E42" s="133"/>
      <c r="F42" s="133"/>
      <c r="G42" s="78"/>
    </row>
    <row r="43" spans="2:27" ht="15" thickBot="1">
      <c r="B43" s="80" t="s">
        <v>67</v>
      </c>
      <c r="I43" s="77"/>
      <c r="J43" s="77"/>
    </row>
    <row r="44" spans="2:27">
      <c r="B44" s="316" t="s">
        <v>27</v>
      </c>
      <c r="C44" s="317"/>
      <c r="D44" s="317"/>
      <c r="E44" s="317"/>
      <c r="F44" s="318"/>
      <c r="G44" s="322" t="s">
        <v>61</v>
      </c>
      <c r="H44" s="126" t="str">
        <f>H$3</f>
        <v>Skutočnosť</v>
      </c>
      <c r="I44" s="328">
        <f>I$3</f>
        <v>2026</v>
      </c>
      <c r="J44" s="328">
        <f t="shared" ref="J44:K44" si="5">J$3</f>
        <v>2027</v>
      </c>
      <c r="K44" s="333">
        <f t="shared" si="5"/>
        <v>2028</v>
      </c>
    </row>
    <row r="45" spans="2:27" ht="15" customHeight="1">
      <c r="B45" s="319"/>
      <c r="C45" s="320"/>
      <c r="D45" s="320"/>
      <c r="E45" s="320"/>
      <c r="F45" s="321"/>
      <c r="G45" s="323"/>
      <c r="H45" s="83">
        <f>$H$4</f>
        <v>2025</v>
      </c>
      <c r="I45" s="329"/>
      <c r="J45" s="329"/>
      <c r="K45" s="334"/>
    </row>
    <row r="46" spans="2:27" ht="4.3499999999999996" customHeight="1">
      <c r="B46" s="88"/>
      <c r="C46" s="89"/>
      <c r="D46" s="89"/>
      <c r="E46" s="89"/>
      <c r="F46" s="90"/>
      <c r="G46" s="91"/>
      <c r="H46" s="127"/>
      <c r="I46" s="93"/>
      <c r="J46" s="93"/>
      <c r="K46" s="128"/>
    </row>
    <row r="47" spans="2:27">
      <c r="B47" s="99"/>
      <c r="C47" s="94" t="s">
        <v>1</v>
      </c>
      <c r="D47" s="94"/>
      <c r="E47" s="94"/>
      <c r="F47" s="97"/>
      <c r="G47" s="31" t="s">
        <v>146</v>
      </c>
      <c r="H47" s="124">
        <v>2.2244008986693302</v>
      </c>
      <c r="I47" s="115">
        <v>-0.66373575010405261</v>
      </c>
      <c r="J47" s="115">
        <v>-2.5290266161899666</v>
      </c>
      <c r="K47" s="117">
        <v>3.1495259101339741</v>
      </c>
    </row>
    <row r="48" spans="2:27">
      <c r="B48" s="99"/>
      <c r="C48" s="94"/>
      <c r="D48" s="129" t="s">
        <v>36</v>
      </c>
      <c r="E48" s="94"/>
      <c r="F48" s="97"/>
      <c r="G48" s="31" t="s">
        <v>146</v>
      </c>
      <c r="H48" s="124">
        <v>-3.8179708047376124</v>
      </c>
      <c r="I48" s="115">
        <v>-1.6007504317752392</v>
      </c>
      <c r="J48" s="115">
        <v>0.65582954020393913</v>
      </c>
      <c r="K48" s="117">
        <v>5.0183812089505722</v>
      </c>
    </row>
    <row r="49" spans="2:11" ht="15" thickBot="1">
      <c r="B49" s="106"/>
      <c r="C49" s="107"/>
      <c r="D49" s="130" t="s">
        <v>66</v>
      </c>
      <c r="E49" s="107"/>
      <c r="F49" s="108"/>
      <c r="G49" s="131" t="s">
        <v>146</v>
      </c>
      <c r="H49" s="125">
        <v>30.980960834880619</v>
      </c>
      <c r="I49" s="119">
        <v>2.6108898496558055</v>
      </c>
      <c r="J49" s="119">
        <v>-13.202442005409651</v>
      </c>
      <c r="K49" s="122">
        <v>-4.1135518082807749</v>
      </c>
    </row>
    <row r="50" spans="2:11">
      <c r="B50" s="55" t="s">
        <v>115</v>
      </c>
      <c r="C50" s="132"/>
      <c r="D50" s="132"/>
      <c r="E50" s="132"/>
      <c r="F50" s="132"/>
      <c r="G50" s="78"/>
    </row>
    <row r="57" spans="2:11">
      <c r="G57" s="78"/>
    </row>
    <row r="58" spans="2:11">
      <c r="G58" s="78"/>
    </row>
    <row r="59" spans="2:11">
      <c r="G59" s="78"/>
    </row>
    <row r="60" spans="2:11">
      <c r="G60" s="78"/>
    </row>
    <row r="61" spans="2:11">
      <c r="G61" s="78"/>
    </row>
    <row r="62" spans="2:11">
      <c r="G62" s="78"/>
    </row>
    <row r="63" spans="2:11">
      <c r="G63" s="78"/>
    </row>
    <row r="64" spans="2:11">
      <c r="G64" s="78"/>
    </row>
    <row r="65" spans="7:7">
      <c r="G65" s="78"/>
    </row>
    <row r="66" spans="7:7">
      <c r="G66" s="78"/>
    </row>
    <row r="67" spans="7:7">
      <c r="G67" s="78"/>
    </row>
    <row r="68" spans="7:7">
      <c r="G68" s="78"/>
    </row>
    <row r="69" spans="7:7">
      <c r="G69" s="78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A1:AA43"/>
  <sheetViews>
    <sheetView zoomScale="80" zoomScaleNormal="80" workbookViewId="0">
      <selection activeCell="M41" sqref="M41"/>
    </sheetView>
  </sheetViews>
  <sheetFormatPr defaultColWidth="9.140625" defaultRowHeight="14.25"/>
  <cols>
    <col min="1" max="5" width="3.140625" style="70" customWidth="1"/>
    <col min="6" max="6" width="39.42578125" style="70" customWidth="1"/>
    <col min="7" max="7" width="20.42578125" style="70" bestFit="1" customWidth="1"/>
    <col min="8" max="8" width="11.14062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242" t="s">
        <v>78</v>
      </c>
      <c r="C1" s="243"/>
      <c r="D1" s="243"/>
      <c r="E1" s="243"/>
      <c r="F1" s="243"/>
    </row>
    <row r="2" spans="2:27" ht="30" customHeight="1">
      <c r="B2" s="240" t="str">
        <f>" "&amp;Súhrn!H3&amp;" - cenový vývoj [medziročný rast]"</f>
        <v xml:space="preserve"> Jarná strednodobá predikcia (P1Q-2026) - cenový vývoj [medziročný rast]</v>
      </c>
      <c r="C2" s="241"/>
      <c r="D2" s="241"/>
      <c r="E2" s="241"/>
      <c r="F2" s="241"/>
      <c r="G2" s="241"/>
      <c r="H2" s="241"/>
      <c r="I2" s="241"/>
      <c r="J2" s="241"/>
      <c r="K2" s="241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4" t="s">
        <v>27</v>
      </c>
      <c r="C3" s="325"/>
      <c r="D3" s="325"/>
      <c r="E3" s="325"/>
      <c r="F3" s="326"/>
      <c r="G3" s="327" t="s">
        <v>61</v>
      </c>
      <c r="H3" s="82" t="s">
        <v>32</v>
      </c>
      <c r="I3" s="330">
        <v>2026</v>
      </c>
      <c r="J3" s="330">
        <v>2027</v>
      </c>
      <c r="K3" s="331">
        <v>2028</v>
      </c>
      <c r="L3" s="312">
        <v>2025</v>
      </c>
      <c r="M3" s="313"/>
      <c r="N3" s="313"/>
      <c r="O3" s="315"/>
      <c r="P3" s="312">
        <v>2026</v>
      </c>
      <c r="Q3" s="313"/>
      <c r="R3" s="313"/>
      <c r="S3" s="315"/>
      <c r="T3" s="312">
        <v>2027</v>
      </c>
      <c r="U3" s="313"/>
      <c r="V3" s="313"/>
      <c r="W3" s="315"/>
      <c r="X3" s="313">
        <v>2028</v>
      </c>
      <c r="Y3" s="313"/>
      <c r="Z3" s="313"/>
      <c r="AA3" s="314"/>
    </row>
    <row r="4" spans="2:27">
      <c r="B4" s="319"/>
      <c r="C4" s="320"/>
      <c r="D4" s="320"/>
      <c r="E4" s="320"/>
      <c r="F4" s="321"/>
      <c r="G4" s="323"/>
      <c r="H4" s="83">
        <v>2025</v>
      </c>
      <c r="I4" s="329"/>
      <c r="J4" s="329"/>
      <c r="K4" s="332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4.3499999999999996" customHeight="1">
      <c r="B5" s="88"/>
      <c r="C5" s="89"/>
      <c r="D5" s="89"/>
      <c r="E5" s="89"/>
      <c r="F5" s="90"/>
      <c r="G5" s="91"/>
      <c r="H5" s="92"/>
      <c r="I5" s="142"/>
      <c r="J5" s="142"/>
      <c r="K5" s="143"/>
      <c r="L5" s="144"/>
      <c r="M5" s="93"/>
      <c r="N5" s="93"/>
      <c r="O5" s="92"/>
      <c r="P5" s="144"/>
      <c r="Q5" s="93"/>
      <c r="R5" s="93"/>
      <c r="S5" s="92"/>
      <c r="T5" s="144"/>
      <c r="U5" s="93"/>
      <c r="V5" s="93"/>
      <c r="W5" s="92"/>
      <c r="X5" s="93"/>
      <c r="Y5" s="93"/>
      <c r="Z5" s="93"/>
      <c r="AA5" s="128"/>
    </row>
    <row r="6" spans="2:27">
      <c r="B6" s="88"/>
      <c r="C6" s="145" t="s">
        <v>62</v>
      </c>
      <c r="D6" s="89"/>
      <c r="E6" s="89"/>
      <c r="F6" s="146"/>
      <c r="G6" s="31" t="s">
        <v>148</v>
      </c>
      <c r="H6" s="10">
        <v>4.2</v>
      </c>
      <c r="I6" s="9">
        <v>3.9479578020866057</v>
      </c>
      <c r="J6" s="9">
        <v>2.4774247722585869</v>
      </c>
      <c r="K6" s="10">
        <v>2.8993490323772448</v>
      </c>
      <c r="L6" s="147">
        <v>4.1873045983068238</v>
      </c>
      <c r="M6" s="9">
        <v>4.2882543666980126</v>
      </c>
      <c r="N6" s="9">
        <v>4.5328527862489523</v>
      </c>
      <c r="O6" s="10">
        <v>3.9569951568027619</v>
      </c>
      <c r="P6" s="147">
        <v>4.1258470834447252</v>
      </c>
      <c r="Q6" s="9">
        <v>4.1182227693986562</v>
      </c>
      <c r="R6" s="9">
        <v>3.717592476958103</v>
      </c>
      <c r="S6" s="10">
        <v>3.8349422892555793</v>
      </c>
      <c r="T6" s="147">
        <v>2.5764830932154155</v>
      </c>
      <c r="U6" s="9">
        <v>2.4544989667734143</v>
      </c>
      <c r="V6" s="9">
        <v>2.5017852563942995</v>
      </c>
      <c r="W6" s="10">
        <v>2.3785471768134272</v>
      </c>
      <c r="X6" s="9">
        <v>3.1702190539033808</v>
      </c>
      <c r="Y6" s="9">
        <v>2.9214974921859778</v>
      </c>
      <c r="Z6" s="9">
        <v>2.7937209474317939</v>
      </c>
      <c r="AA6" s="11">
        <v>2.7159606766123261</v>
      </c>
    </row>
    <row r="7" spans="2:27">
      <c r="B7" s="99"/>
      <c r="C7" s="94"/>
      <c r="D7" s="94" t="s">
        <v>44</v>
      </c>
      <c r="E7" s="94"/>
      <c r="F7" s="97"/>
      <c r="G7" s="31" t="s">
        <v>148</v>
      </c>
      <c r="H7" s="114">
        <v>0.3</v>
      </c>
      <c r="I7" s="115">
        <v>9.5514716042178094</v>
      </c>
      <c r="J7" s="115">
        <v>-2.2740719184354816</v>
      </c>
      <c r="K7" s="114">
        <v>7.4918965225417367</v>
      </c>
      <c r="L7" s="116">
        <v>0.68029479441094054</v>
      </c>
      <c r="M7" s="115">
        <v>-0.84633255891138504</v>
      </c>
      <c r="N7" s="115">
        <v>0.4794153144696196</v>
      </c>
      <c r="O7" s="114">
        <v>0.92630018862840302</v>
      </c>
      <c r="P7" s="116">
        <v>7.4777642226825662</v>
      </c>
      <c r="Q7" s="115">
        <v>10.910606444837612</v>
      </c>
      <c r="R7" s="115">
        <v>10.152283749021748</v>
      </c>
      <c r="S7" s="114">
        <v>9.684842942217827</v>
      </c>
      <c r="T7" s="116">
        <v>-0.77463494219580298</v>
      </c>
      <c r="U7" s="115">
        <v>-3.0635455274574923</v>
      </c>
      <c r="V7" s="115">
        <v>-2.8079077422717802</v>
      </c>
      <c r="W7" s="114">
        <v>-2.4223117577367788</v>
      </c>
      <c r="X7" s="115">
        <v>7.2394117193298513</v>
      </c>
      <c r="Y7" s="115">
        <v>7.4939953735653262</v>
      </c>
      <c r="Z7" s="115">
        <v>7.5910502085558988</v>
      </c>
      <c r="AA7" s="117">
        <v>7.6440814261398202</v>
      </c>
    </row>
    <row r="8" spans="2:27">
      <c r="B8" s="99"/>
      <c r="C8" s="94"/>
      <c r="D8" s="94" t="s">
        <v>38</v>
      </c>
      <c r="E8" s="94"/>
      <c r="F8" s="97"/>
      <c r="G8" s="31" t="s">
        <v>148</v>
      </c>
      <c r="H8" s="114">
        <v>3.6</v>
      </c>
      <c r="I8" s="115">
        <v>2.6195731464503638</v>
      </c>
      <c r="J8" s="115">
        <v>3.4627648985753581</v>
      </c>
      <c r="K8" s="114">
        <v>2.4479735659683115</v>
      </c>
      <c r="L8" s="116">
        <v>3.4482758620689538</v>
      </c>
      <c r="M8" s="115">
        <v>4.0831219376585182</v>
      </c>
      <c r="N8" s="115">
        <v>4.4240458278694348</v>
      </c>
      <c r="O8" s="114">
        <v>2.4770330044232765</v>
      </c>
      <c r="P8" s="116">
        <v>3.2078046668620601</v>
      </c>
      <c r="Q8" s="115">
        <v>2.675229675638974</v>
      </c>
      <c r="R8" s="115">
        <v>1.895755274566497</v>
      </c>
      <c r="S8" s="114">
        <v>2.711972217780982</v>
      </c>
      <c r="T8" s="116">
        <v>3.1517030654184595</v>
      </c>
      <c r="U8" s="115">
        <v>3.786628262781818</v>
      </c>
      <c r="V8" s="115">
        <v>3.7473880568465603</v>
      </c>
      <c r="W8" s="114">
        <v>3.1650232712092219</v>
      </c>
      <c r="X8" s="115">
        <v>2.7106398209408411</v>
      </c>
      <c r="Y8" s="115">
        <v>2.4388180478027977</v>
      </c>
      <c r="Z8" s="115">
        <v>2.326657659993117</v>
      </c>
      <c r="AA8" s="117">
        <v>2.3187573725184052</v>
      </c>
    </row>
    <row r="9" spans="2:27">
      <c r="B9" s="99"/>
      <c r="C9" s="94"/>
      <c r="D9" s="94" t="s">
        <v>39</v>
      </c>
      <c r="E9" s="94"/>
      <c r="F9" s="97"/>
      <c r="G9" s="31" t="s">
        <v>148</v>
      </c>
      <c r="H9" s="114">
        <v>8</v>
      </c>
      <c r="I9" s="115">
        <v>5</v>
      </c>
      <c r="J9" s="115">
        <v>3.8</v>
      </c>
      <c r="K9" s="114">
        <v>3</v>
      </c>
      <c r="L9" s="116">
        <v>8</v>
      </c>
      <c r="M9" s="115">
        <v>8.1999999999999993</v>
      </c>
      <c r="N9" s="115">
        <v>7.9</v>
      </c>
      <c r="O9" s="114">
        <v>8</v>
      </c>
      <c r="P9" s="116">
        <v>5.9</v>
      </c>
      <c r="Q9" s="115">
        <v>5.2</v>
      </c>
      <c r="R9" s="115">
        <v>4.5999999999999996</v>
      </c>
      <c r="S9" s="114">
        <v>4.3</v>
      </c>
      <c r="T9" s="116">
        <v>3.9</v>
      </c>
      <c r="U9" s="115">
        <v>3.8</v>
      </c>
      <c r="V9" s="115">
        <v>3.7</v>
      </c>
      <c r="W9" s="114">
        <v>3.7</v>
      </c>
      <c r="X9" s="115">
        <v>3.2</v>
      </c>
      <c r="Y9" s="115">
        <v>3</v>
      </c>
      <c r="Z9" s="115">
        <v>2.9</v>
      </c>
      <c r="AA9" s="117">
        <v>3.1</v>
      </c>
    </row>
    <row r="10" spans="2:27">
      <c r="B10" s="99"/>
      <c r="C10" s="94"/>
      <c r="D10" s="94" t="s">
        <v>68</v>
      </c>
      <c r="E10" s="94"/>
      <c r="F10" s="97"/>
      <c r="G10" s="31" t="s">
        <v>148</v>
      </c>
      <c r="H10" s="114">
        <v>2.9</v>
      </c>
      <c r="I10" s="115">
        <v>1.9</v>
      </c>
      <c r="J10" s="115">
        <v>2</v>
      </c>
      <c r="K10" s="114">
        <v>1.2</v>
      </c>
      <c r="L10" s="116">
        <v>3</v>
      </c>
      <c r="M10" s="115">
        <v>3</v>
      </c>
      <c r="N10" s="115">
        <v>3</v>
      </c>
      <c r="O10" s="114">
        <v>2.7</v>
      </c>
      <c r="P10" s="116">
        <v>1.8</v>
      </c>
      <c r="Q10" s="115">
        <v>1.6</v>
      </c>
      <c r="R10" s="115">
        <v>2</v>
      </c>
      <c r="S10" s="114">
        <v>2.1</v>
      </c>
      <c r="T10" s="116">
        <v>1.9</v>
      </c>
      <c r="U10" s="115">
        <v>2</v>
      </c>
      <c r="V10" s="115">
        <v>2.2000000000000002</v>
      </c>
      <c r="W10" s="114">
        <v>2.1</v>
      </c>
      <c r="X10" s="115">
        <v>1.8</v>
      </c>
      <c r="Y10" s="115">
        <v>1.3</v>
      </c>
      <c r="Z10" s="115">
        <v>1</v>
      </c>
      <c r="AA10" s="117">
        <v>0.6</v>
      </c>
    </row>
    <row r="11" spans="2:27" ht="4.3499999999999996" customHeight="1">
      <c r="B11" s="99"/>
      <c r="C11" s="94"/>
      <c r="D11" s="94"/>
      <c r="E11" s="94"/>
      <c r="F11" s="97"/>
      <c r="G11" s="31"/>
      <c r="H11" s="114"/>
      <c r="I11" s="115"/>
      <c r="J11" s="115"/>
      <c r="K11" s="114"/>
      <c r="L11" s="116"/>
      <c r="M11" s="115"/>
      <c r="N11" s="115"/>
      <c r="O11" s="114"/>
      <c r="P11" s="116"/>
      <c r="Q11" s="115"/>
      <c r="R11" s="115"/>
      <c r="S11" s="114"/>
      <c r="T11" s="116"/>
      <c r="U11" s="115"/>
      <c r="V11" s="115"/>
      <c r="W11" s="114"/>
      <c r="X11" s="115"/>
      <c r="Y11" s="115"/>
      <c r="Z11" s="115"/>
      <c r="AA11" s="117"/>
    </row>
    <row r="12" spans="2:27">
      <c r="B12" s="99"/>
      <c r="C12" s="94"/>
      <c r="D12" s="94" t="s">
        <v>69</v>
      </c>
      <c r="E12" s="94"/>
      <c r="F12" s="97"/>
      <c r="G12" s="31" t="s">
        <v>148</v>
      </c>
      <c r="H12" s="114">
        <v>4.9000000000000004</v>
      </c>
      <c r="I12" s="115">
        <v>3.209495152068925</v>
      </c>
      <c r="J12" s="115">
        <v>3.1220276461751553</v>
      </c>
      <c r="K12" s="114">
        <v>2.2796422690232703</v>
      </c>
      <c r="L12" s="116">
        <v>4.7667953394482367</v>
      </c>
      <c r="M12" s="115">
        <v>5.1118996592067134</v>
      </c>
      <c r="N12" s="115">
        <v>5.1583016962139823</v>
      </c>
      <c r="O12" s="114">
        <v>4.3914031824756847</v>
      </c>
      <c r="P12" s="116">
        <v>3.6967796208770238</v>
      </c>
      <c r="Q12" s="115">
        <v>3.2225749540088628</v>
      </c>
      <c r="R12" s="115">
        <v>2.8675541485600746</v>
      </c>
      <c r="S12" s="114">
        <v>3.0615927080011289</v>
      </c>
      <c r="T12" s="116">
        <v>3.0299355651057738</v>
      </c>
      <c r="U12" s="115">
        <v>3.2181247910538531</v>
      </c>
      <c r="V12" s="115">
        <v>3.2231124236038227</v>
      </c>
      <c r="W12" s="114">
        <v>3.0169572052662517</v>
      </c>
      <c r="X12" s="115">
        <v>2.6055636251977745</v>
      </c>
      <c r="Y12" s="115">
        <v>2.3023196835399489</v>
      </c>
      <c r="Z12" s="115">
        <v>2.1529494952506667</v>
      </c>
      <c r="AA12" s="117">
        <v>2.0632814481723614</v>
      </c>
    </row>
    <row r="13" spans="2:27">
      <c r="B13" s="99"/>
      <c r="C13" s="94"/>
      <c r="D13" s="94" t="s">
        <v>70</v>
      </c>
      <c r="E13" s="94"/>
      <c r="F13" s="97"/>
      <c r="G13" s="31" t="s">
        <v>148</v>
      </c>
      <c r="H13" s="114">
        <v>5.6</v>
      </c>
      <c r="I13" s="115">
        <v>3.5088196008300088</v>
      </c>
      <c r="J13" s="115">
        <v>2.9612301384521516</v>
      </c>
      <c r="K13" s="114">
        <v>2.199784149344211</v>
      </c>
      <c r="L13" s="116">
        <v>5.5529748079327987</v>
      </c>
      <c r="M13" s="115">
        <v>5.7022660586135032</v>
      </c>
      <c r="N13" s="115">
        <v>5.5841473234604138</v>
      </c>
      <c r="O13" s="114">
        <v>5.4522752497225326</v>
      </c>
      <c r="P13" s="116">
        <v>3.9546929251512921</v>
      </c>
      <c r="Q13" s="115">
        <v>3.507245211482541</v>
      </c>
      <c r="R13" s="115">
        <v>3.3546963608161491</v>
      </c>
      <c r="S13" s="114">
        <v>3.2300559771850601</v>
      </c>
      <c r="T13" s="116">
        <v>2.973874463422149</v>
      </c>
      <c r="U13" s="115">
        <v>2.9483673924442115</v>
      </c>
      <c r="V13" s="115">
        <v>2.9755984832240614</v>
      </c>
      <c r="W13" s="114">
        <v>2.9472735051319319</v>
      </c>
      <c r="X13" s="115">
        <v>2.55562676829868</v>
      </c>
      <c r="Y13" s="115">
        <v>2.2372527521284269</v>
      </c>
      <c r="Z13" s="115">
        <v>2.0705069833244494</v>
      </c>
      <c r="AA13" s="117">
        <v>1.9430230497246299</v>
      </c>
    </row>
    <row r="14" spans="2:27">
      <c r="B14" s="99"/>
      <c r="C14" s="94"/>
      <c r="D14" s="94" t="s">
        <v>164</v>
      </c>
      <c r="E14" s="94"/>
      <c r="F14" s="97"/>
      <c r="G14" s="31" t="s">
        <v>148</v>
      </c>
      <c r="H14" s="148">
        <v>5.0999999999999996</v>
      </c>
      <c r="I14" s="115">
        <v>3.1754615869513287</v>
      </c>
      <c r="J14" s="115">
        <v>3.0098303047480641</v>
      </c>
      <c r="K14" s="148">
        <v>1.9214131777706882</v>
      </c>
      <c r="L14" s="116">
        <v>4.9093682380901669</v>
      </c>
      <c r="M14" s="115">
        <v>5.225402630283412</v>
      </c>
      <c r="N14" s="115">
        <v>5.3039561437201002</v>
      </c>
      <c r="O14" s="114">
        <v>5.156997296735284</v>
      </c>
      <c r="P14" s="116">
        <v>3.5031386603243675</v>
      </c>
      <c r="Q14" s="115">
        <v>3.1399664433991319</v>
      </c>
      <c r="R14" s="115">
        <v>3.0203457609911482</v>
      </c>
      <c r="S14" s="114">
        <v>3.0452490205402256</v>
      </c>
      <c r="T14" s="116">
        <v>3.0272205414388225</v>
      </c>
      <c r="U14" s="115">
        <v>3.0219112386863145</v>
      </c>
      <c r="V14" s="115">
        <v>3.019189511634309</v>
      </c>
      <c r="W14" s="114">
        <v>2.9715786877359847</v>
      </c>
      <c r="X14" s="115">
        <v>2.4741860972697509</v>
      </c>
      <c r="Y14" s="115">
        <v>2.0236367111130136</v>
      </c>
      <c r="Z14" s="115">
        <v>1.759342179407227</v>
      </c>
      <c r="AA14" s="117">
        <v>1.4400933214939897</v>
      </c>
    </row>
    <row r="15" spans="2:27" ht="4.3499999999999996" customHeight="1">
      <c r="B15" s="99"/>
      <c r="C15" s="94"/>
      <c r="D15" s="94"/>
      <c r="E15" s="94"/>
      <c r="F15" s="97"/>
      <c r="G15" s="31"/>
      <c r="H15" s="114"/>
      <c r="I15" s="115"/>
      <c r="J15" s="115"/>
      <c r="K15" s="114"/>
      <c r="L15" s="116"/>
      <c r="M15" s="115"/>
      <c r="N15" s="115"/>
      <c r="O15" s="114"/>
      <c r="P15" s="116"/>
      <c r="Q15" s="115"/>
      <c r="R15" s="115"/>
      <c r="S15" s="114"/>
      <c r="T15" s="116"/>
      <c r="U15" s="115"/>
      <c r="V15" s="115"/>
      <c r="W15" s="114"/>
      <c r="X15" s="115"/>
      <c r="Y15" s="115"/>
      <c r="Z15" s="115"/>
      <c r="AA15" s="117"/>
    </row>
    <row r="16" spans="2:27">
      <c r="B16" s="99"/>
      <c r="C16" s="94" t="s">
        <v>63</v>
      </c>
      <c r="D16" s="94"/>
      <c r="E16" s="94"/>
      <c r="F16" s="97"/>
      <c r="G16" s="31" t="s">
        <v>148</v>
      </c>
      <c r="H16" s="114">
        <v>4.0000544836445755</v>
      </c>
      <c r="I16" s="115">
        <v>3.871975360022148</v>
      </c>
      <c r="J16" s="115">
        <v>2.6177089458702341</v>
      </c>
      <c r="K16" s="114">
        <v>2.8940572554775343</v>
      </c>
      <c r="L16" s="116">
        <v>3.8870122079669045</v>
      </c>
      <c r="M16" s="115">
        <v>4.060474826053877</v>
      </c>
      <c r="N16" s="115">
        <v>4.2944566229897134</v>
      </c>
      <c r="O16" s="114">
        <v>3.7592573924313228</v>
      </c>
      <c r="P16" s="116">
        <v>3.8939598775365738</v>
      </c>
      <c r="Q16" s="115">
        <v>3.9827088176253653</v>
      </c>
      <c r="R16" s="115">
        <v>3.7307484142541654</v>
      </c>
      <c r="S16" s="114">
        <v>3.8816093966944862</v>
      </c>
      <c r="T16" s="116">
        <v>2.74710185356804</v>
      </c>
      <c r="U16" s="115">
        <v>2.5834866114306578</v>
      </c>
      <c r="V16" s="115">
        <v>2.6232219810908219</v>
      </c>
      <c r="W16" s="114">
        <v>2.5191040309117625</v>
      </c>
      <c r="X16" s="115">
        <v>3.1830421153294708</v>
      </c>
      <c r="Y16" s="115">
        <v>2.9209165781346655</v>
      </c>
      <c r="Z16" s="115">
        <v>2.786415293264028</v>
      </c>
      <c r="AA16" s="117">
        <v>2.6903921270510409</v>
      </c>
    </row>
    <row r="17" spans="1:27" ht="4.3499999999999996" customHeight="1">
      <c r="B17" s="99"/>
      <c r="C17" s="94"/>
      <c r="D17" s="94"/>
      <c r="E17" s="94"/>
      <c r="F17" s="97"/>
      <c r="G17" s="31"/>
      <c r="H17" s="97"/>
      <c r="I17" s="94"/>
      <c r="J17" s="94"/>
      <c r="K17" s="97"/>
      <c r="L17" s="96"/>
      <c r="M17" s="94"/>
      <c r="N17" s="94"/>
      <c r="O17" s="97"/>
      <c r="P17" s="96"/>
      <c r="Q17" s="94"/>
      <c r="R17" s="94"/>
      <c r="S17" s="97"/>
      <c r="T17" s="96"/>
      <c r="U17" s="94"/>
      <c r="V17" s="94"/>
      <c r="W17" s="97"/>
      <c r="X17" s="94"/>
      <c r="Y17" s="94"/>
      <c r="Z17" s="94"/>
      <c r="AA17" s="98"/>
    </row>
    <row r="18" spans="1:27">
      <c r="B18" s="99"/>
      <c r="C18" s="94" t="s">
        <v>16</v>
      </c>
      <c r="D18" s="94"/>
      <c r="E18" s="94"/>
      <c r="F18" s="97"/>
      <c r="G18" s="31" t="s">
        <v>149</v>
      </c>
      <c r="H18" s="114">
        <v>4.1867443853272164</v>
      </c>
      <c r="I18" s="115">
        <v>3.5772540530996508</v>
      </c>
      <c r="J18" s="115">
        <v>2.6389104782468706</v>
      </c>
      <c r="K18" s="114">
        <v>2.6930574982345235</v>
      </c>
      <c r="L18" s="116">
        <v>2.7554229828640899</v>
      </c>
      <c r="M18" s="115">
        <v>4.0741662974423889</v>
      </c>
      <c r="N18" s="115">
        <v>4.9397921435727596</v>
      </c>
      <c r="O18" s="114">
        <v>4.9485315077050274</v>
      </c>
      <c r="P18" s="116">
        <v>4.6267303583780119</v>
      </c>
      <c r="Q18" s="115">
        <v>3.6624710695922573</v>
      </c>
      <c r="R18" s="115">
        <v>3.2474130280217111</v>
      </c>
      <c r="S18" s="114">
        <v>2.82184330283728</v>
      </c>
      <c r="T18" s="116">
        <v>2.8622311724099063</v>
      </c>
      <c r="U18" s="115">
        <v>2.845570174064477</v>
      </c>
      <c r="V18" s="115">
        <v>2.5489084008422367</v>
      </c>
      <c r="W18" s="114">
        <v>2.2884201715956038</v>
      </c>
      <c r="X18" s="115">
        <v>2.321750629458478</v>
      </c>
      <c r="Y18" s="115">
        <v>2.5469956798027908</v>
      </c>
      <c r="Z18" s="115">
        <v>2.8255730905044203</v>
      </c>
      <c r="AA18" s="117">
        <v>3.0773476821491386</v>
      </c>
    </row>
    <row r="19" spans="1:27">
      <c r="B19" s="99"/>
      <c r="C19" s="94"/>
      <c r="D19" s="94" t="s">
        <v>17</v>
      </c>
      <c r="E19" s="94"/>
      <c r="F19" s="97"/>
      <c r="G19" s="31" t="s">
        <v>149</v>
      </c>
      <c r="H19" s="114">
        <v>4.1661334512721027</v>
      </c>
      <c r="I19" s="115">
        <v>3.8211504654524191</v>
      </c>
      <c r="J19" s="115">
        <v>2.5236961358583727</v>
      </c>
      <c r="K19" s="114">
        <v>2.8519876071026999</v>
      </c>
      <c r="L19" s="116">
        <v>4.1965773463114857</v>
      </c>
      <c r="M19" s="115">
        <v>4.4242438977570231</v>
      </c>
      <c r="N19" s="115">
        <v>4.3204616812891175</v>
      </c>
      <c r="O19" s="114">
        <v>3.773176531695313</v>
      </c>
      <c r="P19" s="116">
        <v>3.9112925760323947</v>
      </c>
      <c r="Q19" s="115">
        <v>3.8625984565720444</v>
      </c>
      <c r="R19" s="115">
        <v>3.7790581956459874</v>
      </c>
      <c r="S19" s="114">
        <v>3.7223045231114469</v>
      </c>
      <c r="T19" s="116">
        <v>3.3340311836096816</v>
      </c>
      <c r="U19" s="115">
        <v>2.7219557151441904</v>
      </c>
      <c r="V19" s="115">
        <v>2.2167199780587623</v>
      </c>
      <c r="W19" s="114">
        <v>1.8346306250912363</v>
      </c>
      <c r="X19" s="115">
        <v>1.9945307384185043</v>
      </c>
      <c r="Y19" s="115">
        <v>2.5498822427600771</v>
      </c>
      <c r="Z19" s="115">
        <v>3.150937651754532</v>
      </c>
      <c r="AA19" s="117">
        <v>3.7101077223316707</v>
      </c>
    </row>
    <row r="20" spans="1:27">
      <c r="B20" s="99"/>
      <c r="C20" s="94"/>
      <c r="D20" s="94" t="s">
        <v>19</v>
      </c>
      <c r="E20" s="94"/>
      <c r="F20" s="97"/>
      <c r="G20" s="31" t="s">
        <v>149</v>
      </c>
      <c r="H20" s="114">
        <v>5.3092019104798283</v>
      </c>
      <c r="I20" s="115">
        <v>3.3666221957107609</v>
      </c>
      <c r="J20" s="115">
        <v>2.4723181214231289</v>
      </c>
      <c r="K20" s="114">
        <v>2.7721236300086503</v>
      </c>
      <c r="L20" s="116">
        <v>5.9275765723714215</v>
      </c>
      <c r="M20" s="115">
        <v>5.7262897540018685</v>
      </c>
      <c r="N20" s="115">
        <v>4.7384845376088975</v>
      </c>
      <c r="O20" s="114">
        <v>4.8944507989053818</v>
      </c>
      <c r="P20" s="116">
        <v>4.519688111217107</v>
      </c>
      <c r="Q20" s="115">
        <v>3.4551941976811662</v>
      </c>
      <c r="R20" s="115">
        <v>3.0750478864250255</v>
      </c>
      <c r="S20" s="114">
        <v>2.4738896374186652</v>
      </c>
      <c r="T20" s="116">
        <v>2.1730620421551663</v>
      </c>
      <c r="U20" s="115">
        <v>2.4210270004167995</v>
      </c>
      <c r="V20" s="115">
        <v>2.6221775877855862</v>
      </c>
      <c r="W20" s="114">
        <v>2.6492036958088931</v>
      </c>
      <c r="X20" s="115">
        <v>2.9497152673490632</v>
      </c>
      <c r="Y20" s="115">
        <v>2.912896405965725</v>
      </c>
      <c r="Z20" s="115">
        <v>2.7361904486483297</v>
      </c>
      <c r="AA20" s="117">
        <v>2.5034830093634781</v>
      </c>
    </row>
    <row r="21" spans="1:27">
      <c r="B21" s="99"/>
      <c r="C21" s="94"/>
      <c r="D21" s="94" t="s">
        <v>18</v>
      </c>
      <c r="E21" s="94"/>
      <c r="F21" s="97"/>
      <c r="G21" s="31" t="s">
        <v>149</v>
      </c>
      <c r="H21" s="114">
        <v>3.3117564920579525</v>
      </c>
      <c r="I21" s="115">
        <v>4.3543415808231458</v>
      </c>
      <c r="J21" s="115">
        <v>3.03306216400631</v>
      </c>
      <c r="K21" s="114">
        <v>2.1092954582275354</v>
      </c>
      <c r="L21" s="116">
        <v>4.2594455190921394</v>
      </c>
      <c r="M21" s="115">
        <v>4.4313264386771607</v>
      </c>
      <c r="N21" s="115">
        <v>3.0726469253999511</v>
      </c>
      <c r="O21" s="114">
        <v>1.1381510500056606</v>
      </c>
      <c r="P21" s="116">
        <v>4.4796504382000677</v>
      </c>
      <c r="Q21" s="115">
        <v>4.2948874530808894</v>
      </c>
      <c r="R21" s="115">
        <v>4.6039994660002037</v>
      </c>
      <c r="S21" s="114">
        <v>4.1831049986725759</v>
      </c>
      <c r="T21" s="116">
        <v>3.605961081448612</v>
      </c>
      <c r="U21" s="115">
        <v>3.1385793875606538</v>
      </c>
      <c r="V21" s="115">
        <v>2.9042492633336963</v>
      </c>
      <c r="W21" s="114">
        <v>2.4051677447186819</v>
      </c>
      <c r="X21" s="115">
        <v>2.1357309952898049</v>
      </c>
      <c r="Y21" s="115">
        <v>2.0668769774774205</v>
      </c>
      <c r="Z21" s="115">
        <v>2.0991738528144452</v>
      </c>
      <c r="AA21" s="117">
        <v>2.135534033684678</v>
      </c>
    </row>
    <row r="22" spans="1:27">
      <c r="B22" s="99"/>
      <c r="C22" s="94"/>
      <c r="D22" s="94" t="s">
        <v>20</v>
      </c>
      <c r="E22" s="94"/>
      <c r="F22" s="97"/>
      <c r="G22" s="31" t="s">
        <v>149</v>
      </c>
      <c r="H22" s="114">
        <v>0.56790122290857425</v>
      </c>
      <c r="I22" s="115">
        <v>3.0075776564491719</v>
      </c>
      <c r="J22" s="115">
        <v>1.5212435471637633</v>
      </c>
      <c r="K22" s="114">
        <v>1.6037041641042435</v>
      </c>
      <c r="L22" s="116">
        <v>0.15090513939242101</v>
      </c>
      <c r="M22" s="115">
        <v>-0.15195861113051023</v>
      </c>
      <c r="N22" s="115">
        <v>1.1343595524354555</v>
      </c>
      <c r="O22" s="114">
        <v>1.1916416015154994</v>
      </c>
      <c r="P22" s="116">
        <v>3.4046199050036421</v>
      </c>
      <c r="Q22" s="115">
        <v>3.9163727611811794</v>
      </c>
      <c r="R22" s="115">
        <v>2.7034598655774573</v>
      </c>
      <c r="S22" s="114">
        <v>1.9761015974965659</v>
      </c>
      <c r="T22" s="116">
        <v>2.3843020934570802</v>
      </c>
      <c r="U22" s="115">
        <v>1.400974395692927</v>
      </c>
      <c r="V22" s="115">
        <v>1.1546705392887446</v>
      </c>
      <c r="W22" s="114">
        <v>1.1648703575665849</v>
      </c>
      <c r="X22" s="115">
        <v>1.2703216144181511</v>
      </c>
      <c r="Y22" s="115">
        <v>1.5039197552169696</v>
      </c>
      <c r="Z22" s="115">
        <v>1.7294919852879076</v>
      </c>
      <c r="AA22" s="117">
        <v>1.9056879581531518</v>
      </c>
    </row>
    <row r="23" spans="1:27">
      <c r="B23" s="99"/>
      <c r="C23" s="94"/>
      <c r="D23" s="94" t="s">
        <v>21</v>
      </c>
      <c r="E23" s="94"/>
      <c r="F23" s="97"/>
      <c r="G23" s="31" t="s">
        <v>149</v>
      </c>
      <c r="H23" s="114">
        <v>0.72007711705003885</v>
      </c>
      <c r="I23" s="115">
        <v>4.2216349180873323</v>
      </c>
      <c r="J23" s="115">
        <v>1.286619553085842</v>
      </c>
      <c r="K23" s="114">
        <v>1.364056353712499</v>
      </c>
      <c r="L23" s="116">
        <v>2.4378457806346177</v>
      </c>
      <c r="M23" s="115">
        <v>0.1229535649117679</v>
      </c>
      <c r="N23" s="115">
        <v>0.6072275845752273</v>
      </c>
      <c r="O23" s="114">
        <v>-9.2357274654489174E-2</v>
      </c>
      <c r="P23" s="116">
        <v>3.5670657734862488</v>
      </c>
      <c r="Q23" s="115">
        <v>5.7495670881301493</v>
      </c>
      <c r="R23" s="115">
        <v>4.1977926324749717</v>
      </c>
      <c r="S23" s="114">
        <v>3.3350771798731387</v>
      </c>
      <c r="T23" s="116">
        <v>2.5902113346303821</v>
      </c>
      <c r="U23" s="115">
        <v>0.99923816190610637</v>
      </c>
      <c r="V23" s="115">
        <v>0.82163850940688121</v>
      </c>
      <c r="W23" s="114">
        <v>0.75967072348028353</v>
      </c>
      <c r="X23" s="115">
        <v>0.93374980043591904</v>
      </c>
      <c r="Y23" s="115">
        <v>1.2491697560158599</v>
      </c>
      <c r="Z23" s="115">
        <v>1.5255302441826331</v>
      </c>
      <c r="AA23" s="117">
        <v>1.7399425260020536</v>
      </c>
    </row>
    <row r="24" spans="1:27">
      <c r="B24" s="99"/>
      <c r="C24" s="94"/>
      <c r="D24" s="94" t="s">
        <v>183</v>
      </c>
      <c r="E24" s="94"/>
      <c r="F24" s="97"/>
      <c r="G24" s="31" t="s">
        <v>149</v>
      </c>
      <c r="H24" s="114">
        <v>-0.1510879444270472</v>
      </c>
      <c r="I24" s="115">
        <v>-1.164880269429986</v>
      </c>
      <c r="J24" s="115">
        <v>0.2316436219444995</v>
      </c>
      <c r="K24" s="114">
        <v>0.2364228692224799</v>
      </c>
      <c r="L24" s="116">
        <v>-2.2325153597426919</v>
      </c>
      <c r="M24" s="115">
        <v>-0.27457457681174446</v>
      </c>
      <c r="N24" s="115">
        <v>0.52395039652304831</v>
      </c>
      <c r="O24" s="114">
        <v>1.2851858387849404</v>
      </c>
      <c r="P24" s="116">
        <v>-0.15685089392979989</v>
      </c>
      <c r="Q24" s="115">
        <v>-1.7335241906203009</v>
      </c>
      <c r="R24" s="115">
        <v>-1.4341309246044318</v>
      </c>
      <c r="S24" s="114">
        <v>-1.3151154665622897</v>
      </c>
      <c r="T24" s="116">
        <v>-0.20071041719727134</v>
      </c>
      <c r="U24" s="115">
        <v>0.39776164761049415</v>
      </c>
      <c r="V24" s="115">
        <v>0.33031800990895022</v>
      </c>
      <c r="W24" s="114">
        <v>0.40214465884700701</v>
      </c>
      <c r="X24" s="115">
        <v>0.33345814917973371</v>
      </c>
      <c r="Y24" s="115">
        <v>0.25160700064506614</v>
      </c>
      <c r="Z24" s="115">
        <v>0.20089699666155525</v>
      </c>
      <c r="AA24" s="117">
        <v>0.16291087653085867</v>
      </c>
    </row>
    <row r="25" spans="1:27" ht="4.3499999999999996" customHeight="1">
      <c r="B25" s="99"/>
      <c r="C25" s="94"/>
      <c r="D25" s="94"/>
      <c r="E25" s="94"/>
      <c r="F25" s="97"/>
      <c r="G25" s="31"/>
      <c r="H25" s="97"/>
      <c r="I25" s="94"/>
      <c r="J25" s="94"/>
      <c r="K25" s="97"/>
      <c r="L25" s="96"/>
      <c r="M25" s="94"/>
      <c r="N25" s="94"/>
      <c r="O25" s="97"/>
      <c r="P25" s="96"/>
      <c r="Q25" s="94"/>
      <c r="R25" s="94"/>
      <c r="S25" s="97"/>
      <c r="T25" s="96"/>
      <c r="U25" s="94"/>
      <c r="V25" s="94"/>
      <c r="W25" s="97"/>
      <c r="X25" s="94"/>
      <c r="Y25" s="94"/>
      <c r="Z25" s="94"/>
      <c r="AA25" s="98"/>
    </row>
    <row r="26" spans="1:27" ht="15" thickBot="1">
      <c r="B26" s="106"/>
      <c r="C26" s="107" t="s">
        <v>184</v>
      </c>
      <c r="D26" s="107"/>
      <c r="E26" s="107"/>
      <c r="F26" s="108"/>
      <c r="G26" s="131" t="s">
        <v>150</v>
      </c>
      <c r="H26" s="118">
        <v>5.2556346580026343</v>
      </c>
      <c r="I26" s="119">
        <v>3.2186046215038289</v>
      </c>
      <c r="J26" s="119">
        <v>1.7992485769241284</v>
      </c>
      <c r="K26" s="118">
        <v>2.2570850210057927</v>
      </c>
      <c r="L26" s="121">
        <v>3.909726742853195</v>
      </c>
      <c r="M26" s="119">
        <v>7.4239069126169142</v>
      </c>
      <c r="N26" s="119">
        <v>4.6519828370376928</v>
      </c>
      <c r="O26" s="118">
        <v>5.0528960700355867</v>
      </c>
      <c r="P26" s="121">
        <v>4.7627105268895491</v>
      </c>
      <c r="Q26" s="119">
        <v>2.3151196638450102</v>
      </c>
      <c r="R26" s="119">
        <v>3.3800830827364479</v>
      </c>
      <c r="S26" s="118">
        <v>2.485883119639638</v>
      </c>
      <c r="T26" s="121">
        <v>2.3493128434106012</v>
      </c>
      <c r="U26" s="119">
        <v>1.9882789786745718</v>
      </c>
      <c r="V26" s="119">
        <v>1.5744403274311765</v>
      </c>
      <c r="W26" s="118">
        <v>1.2877346836420003</v>
      </c>
      <c r="X26" s="119">
        <v>1.5395370619960573</v>
      </c>
      <c r="Y26" s="119">
        <v>1.9355123702203372</v>
      </c>
      <c r="Z26" s="119">
        <v>2.5278697363031029</v>
      </c>
      <c r="AA26" s="122">
        <v>3.013768086106495</v>
      </c>
    </row>
    <row r="27" spans="1:27" ht="4.3499999999999996" customHeight="1">
      <c r="A27" s="132"/>
      <c r="B27" s="132"/>
      <c r="C27" s="132"/>
      <c r="D27" s="132"/>
      <c r="E27" s="132"/>
      <c r="F27" s="132"/>
      <c r="G27" s="132"/>
    </row>
    <row r="28" spans="1:27" ht="12" customHeight="1">
      <c r="A28" s="132"/>
      <c r="B28" s="132" t="s">
        <v>115</v>
      </c>
      <c r="C28" s="132"/>
      <c r="D28" s="132"/>
      <c r="E28" s="132"/>
      <c r="F28" s="132"/>
      <c r="G28" s="132"/>
      <c r="H28" s="132"/>
    </row>
    <row r="29" spans="1:27" ht="12" customHeight="1">
      <c r="A29" s="132"/>
      <c r="B29" s="132" t="s">
        <v>125</v>
      </c>
      <c r="C29" s="132"/>
      <c r="D29" s="132"/>
      <c r="E29" s="132"/>
      <c r="F29" s="224"/>
      <c r="G29" s="132"/>
      <c r="H29" s="132"/>
      <c r="I29" s="79"/>
      <c r="J29" s="79"/>
      <c r="K29" s="79"/>
    </row>
    <row r="30" spans="1:27" ht="12" customHeight="1">
      <c r="A30" s="132"/>
      <c r="B30" s="132" t="s">
        <v>113</v>
      </c>
      <c r="C30" s="132"/>
      <c r="D30" s="132"/>
      <c r="E30" s="132"/>
      <c r="F30" s="224"/>
      <c r="G30" s="132"/>
      <c r="H30" s="132"/>
    </row>
    <row r="31" spans="1:27">
      <c r="G31" s="78"/>
    </row>
    <row r="32" spans="1:27" ht="15" thickBot="1">
      <c r="F32" s="80" t="s">
        <v>67</v>
      </c>
    </row>
    <row r="33" spans="5:23">
      <c r="F33" s="220"/>
      <c r="G33" s="221"/>
      <c r="H33" s="290">
        <v>45901</v>
      </c>
      <c r="I33" s="290">
        <v>45931</v>
      </c>
      <c r="J33" s="290">
        <v>45962</v>
      </c>
      <c r="K33" s="290">
        <v>45992</v>
      </c>
      <c r="L33" s="290">
        <v>46023</v>
      </c>
      <c r="M33" s="290">
        <v>46054</v>
      </c>
      <c r="N33" s="290">
        <v>46082</v>
      </c>
      <c r="O33" s="290">
        <v>46113</v>
      </c>
      <c r="P33" s="290">
        <v>46143</v>
      </c>
      <c r="Q33" s="290">
        <v>46174</v>
      </c>
      <c r="R33" s="290">
        <v>46204</v>
      </c>
      <c r="S33" s="290">
        <v>46235</v>
      </c>
      <c r="T33" s="290">
        <v>46266</v>
      </c>
      <c r="U33" s="290">
        <v>46296</v>
      </c>
      <c r="V33" s="290">
        <v>46327</v>
      </c>
      <c r="W33" s="291">
        <v>46357</v>
      </c>
    </row>
    <row r="34" spans="5:23" ht="15" thickBot="1">
      <c r="F34" s="222" t="s">
        <v>62</v>
      </c>
      <c r="G34" s="292" t="s">
        <v>151</v>
      </c>
      <c r="H34" s="295">
        <v>4.5685806250648824</v>
      </c>
      <c r="I34" s="295">
        <v>3.8849958779884446</v>
      </c>
      <c r="J34" s="295">
        <v>3.9165296052631646</v>
      </c>
      <c r="K34" s="295">
        <v>4.0698274971593804</v>
      </c>
      <c r="L34" s="295">
        <v>4.2838290528880236</v>
      </c>
      <c r="M34" s="295">
        <v>3.9635995955510595</v>
      </c>
      <c r="N34" s="295">
        <v>4.1307217834127101</v>
      </c>
      <c r="O34" s="295">
        <v>4.3345525053207155</v>
      </c>
      <c r="P34" s="295">
        <v>4.0491142238239064</v>
      </c>
      <c r="Q34" s="295">
        <v>3.9725014579911289</v>
      </c>
      <c r="R34" s="295">
        <v>3.661448601673257</v>
      </c>
      <c r="S34" s="295">
        <v>3.6950956256587801</v>
      </c>
      <c r="T34" s="295">
        <v>3.7960268576571821</v>
      </c>
      <c r="U34" s="295">
        <v>3.8505551453305031</v>
      </c>
      <c r="V34" s="295">
        <v>3.6815821558226105</v>
      </c>
      <c r="W34" s="296">
        <v>3.9731978115168545</v>
      </c>
    </row>
    <row r="35" spans="5:23">
      <c r="E35" s="132"/>
      <c r="F35" s="132" t="s">
        <v>115</v>
      </c>
      <c r="G35" s="136"/>
      <c r="H35" s="136"/>
    </row>
    <row r="36" spans="5:23">
      <c r="G36" s="136"/>
      <c r="H36" s="136"/>
    </row>
    <row r="37" spans="5:23">
      <c r="G37" s="136"/>
      <c r="H37" s="136"/>
    </row>
    <row r="38" spans="5:23">
      <c r="G38" s="136"/>
      <c r="H38" s="136"/>
    </row>
    <row r="40" spans="5:23">
      <c r="H40" s="293"/>
      <c r="I40" s="294"/>
      <c r="J40" s="294"/>
      <c r="K40" s="294"/>
      <c r="L40" s="293"/>
      <c r="M40" s="293"/>
      <c r="N40" s="293"/>
      <c r="O40" s="293"/>
    </row>
    <row r="41" spans="5:23">
      <c r="I41" s="79"/>
      <c r="J41" s="79"/>
      <c r="K41" s="79"/>
    </row>
    <row r="43" spans="5:23">
      <c r="I43" s="79"/>
      <c r="J43" s="79"/>
      <c r="K43" s="79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71"/>
  <sheetViews>
    <sheetView showGridLines="0" zoomScale="80" zoomScaleNormal="80" workbookViewId="0">
      <selection activeCell="B2" sqref="B2"/>
    </sheetView>
  </sheetViews>
  <sheetFormatPr defaultColWidth="9.140625" defaultRowHeight="14.25"/>
  <cols>
    <col min="1" max="5" width="3.140625" style="70" customWidth="1"/>
    <col min="6" max="6" width="35.85546875" style="70" customWidth="1"/>
    <col min="7" max="7" width="21.42578125" style="70" customWidth="1"/>
    <col min="8" max="8" width="10.5703125" style="70" customWidth="1"/>
    <col min="9" max="11" width="9.140625" style="70" customWidth="1"/>
    <col min="12" max="18" width="9.140625" style="70"/>
    <col min="19" max="23" width="9.140625" style="70" customWidth="1"/>
    <col min="24" max="27" width="9.140625" style="70"/>
    <col min="28" max="31" width="9.140625" style="70" customWidth="1"/>
    <col min="32" max="16384" width="9.140625" style="70"/>
  </cols>
  <sheetData>
    <row r="1" spans="2:27" ht="22.5" customHeight="1" thickBot="1">
      <c r="B1" s="242" t="s">
        <v>80</v>
      </c>
      <c r="C1" s="243"/>
      <c r="D1" s="243"/>
      <c r="E1" s="243"/>
      <c r="F1" s="243"/>
    </row>
    <row r="2" spans="2:27" ht="30" customHeight="1">
      <c r="B2" s="240" t="str">
        <f>" "&amp;Súhrn!H3&amp;" - trh práce [objem]"</f>
        <v xml:space="preserve"> Jarná strednodobá predikcia (P1Q-2026) - trh práce [objem]</v>
      </c>
      <c r="C2" s="241"/>
      <c r="D2" s="241"/>
      <c r="E2" s="241"/>
      <c r="F2" s="241"/>
      <c r="G2" s="241"/>
      <c r="H2" s="241"/>
      <c r="I2" s="241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4" t="s">
        <v>27</v>
      </c>
      <c r="C3" s="325"/>
      <c r="D3" s="325"/>
      <c r="E3" s="325"/>
      <c r="F3" s="326"/>
      <c r="G3" s="327" t="s">
        <v>61</v>
      </c>
      <c r="H3" s="82" t="s">
        <v>32</v>
      </c>
      <c r="I3" s="330">
        <v>2026</v>
      </c>
      <c r="J3" s="330">
        <v>2027</v>
      </c>
      <c r="K3" s="331">
        <v>2028</v>
      </c>
      <c r="L3" s="312">
        <v>2025</v>
      </c>
      <c r="M3" s="313"/>
      <c r="N3" s="313"/>
      <c r="O3" s="315"/>
      <c r="P3" s="312">
        <v>2026</v>
      </c>
      <c r="Q3" s="313"/>
      <c r="R3" s="313"/>
      <c r="S3" s="315"/>
      <c r="T3" s="312">
        <v>2027</v>
      </c>
      <c r="U3" s="313"/>
      <c r="V3" s="313"/>
      <c r="W3" s="315"/>
      <c r="X3" s="313">
        <v>2028</v>
      </c>
      <c r="Y3" s="313"/>
      <c r="Z3" s="313"/>
      <c r="AA3" s="314"/>
    </row>
    <row r="4" spans="2:27">
      <c r="B4" s="319"/>
      <c r="C4" s="320"/>
      <c r="D4" s="320"/>
      <c r="E4" s="320"/>
      <c r="F4" s="321"/>
      <c r="G4" s="323"/>
      <c r="H4" s="83">
        <v>2025</v>
      </c>
      <c r="I4" s="329"/>
      <c r="J4" s="329"/>
      <c r="K4" s="332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4.3499999999999996" customHeight="1">
      <c r="B5" s="88"/>
      <c r="C5" s="89"/>
      <c r="D5" s="89"/>
      <c r="E5" s="89"/>
      <c r="F5" s="90"/>
      <c r="G5" s="91"/>
      <c r="H5" s="174"/>
      <c r="I5" s="142"/>
      <c r="J5" s="142"/>
      <c r="K5" s="143"/>
      <c r="L5" s="144"/>
      <c r="M5" s="93"/>
      <c r="N5" s="93"/>
      <c r="O5" s="92"/>
      <c r="P5" s="93"/>
      <c r="Q5" s="93"/>
      <c r="R5" s="93"/>
      <c r="S5" s="93"/>
      <c r="T5" s="144"/>
      <c r="U5" s="93"/>
      <c r="V5" s="93"/>
      <c r="W5" s="92"/>
      <c r="X5" s="93"/>
      <c r="Y5" s="93"/>
      <c r="Z5" s="93"/>
      <c r="AA5" s="128"/>
    </row>
    <row r="6" spans="2:27">
      <c r="B6" s="88" t="s">
        <v>23</v>
      </c>
      <c r="C6" s="89"/>
      <c r="D6" s="89"/>
      <c r="E6" s="89"/>
      <c r="F6" s="146"/>
      <c r="G6" s="173"/>
      <c r="H6" s="174"/>
      <c r="I6" s="142"/>
      <c r="J6" s="142"/>
      <c r="K6" s="143"/>
      <c r="L6" s="144"/>
      <c r="M6" s="93"/>
      <c r="N6" s="93"/>
      <c r="O6" s="92"/>
      <c r="P6" s="93"/>
      <c r="Q6" s="93"/>
      <c r="R6" s="93"/>
      <c r="S6" s="93"/>
      <c r="T6" s="144"/>
      <c r="U6" s="93"/>
      <c r="V6" s="93"/>
      <c r="W6" s="92"/>
      <c r="X6" s="93"/>
      <c r="Y6" s="93"/>
      <c r="Z6" s="93"/>
      <c r="AA6" s="128"/>
    </row>
    <row r="7" spans="2:27">
      <c r="B7" s="88"/>
      <c r="C7" s="145" t="s">
        <v>10</v>
      </c>
      <c r="D7" s="89"/>
      <c r="E7" s="89"/>
      <c r="F7" s="146"/>
      <c r="G7" s="31" t="s">
        <v>198</v>
      </c>
      <c r="H7" s="183">
        <v>2427.0565000000001</v>
      </c>
      <c r="I7" s="19">
        <v>2423.4808870400839</v>
      </c>
      <c r="J7" s="19">
        <v>2417.8856939057055</v>
      </c>
      <c r="K7" s="199">
        <v>2419.5448618492665</v>
      </c>
      <c r="L7" s="200">
        <v>2425.9849999999997</v>
      </c>
      <c r="M7" s="201">
        <v>2428.2539999999999</v>
      </c>
      <c r="N7" s="201">
        <v>2426.2570000000001</v>
      </c>
      <c r="O7" s="202">
        <v>2427.73</v>
      </c>
      <c r="P7" s="201">
        <v>2426.9284159362301</v>
      </c>
      <c r="Q7" s="201">
        <v>2424.6590507652513</v>
      </c>
      <c r="R7" s="201">
        <v>2422.5071955321037</v>
      </c>
      <c r="S7" s="201">
        <v>2419.8288859267504</v>
      </c>
      <c r="T7" s="200">
        <v>2417.8471019069239</v>
      </c>
      <c r="U7" s="201">
        <v>2417.8206933092606</v>
      </c>
      <c r="V7" s="201">
        <v>2417.7412427005165</v>
      </c>
      <c r="W7" s="202">
        <v>2418.1337377061218</v>
      </c>
      <c r="X7" s="201">
        <v>2418.8123224101</v>
      </c>
      <c r="Y7" s="201">
        <v>2419.5076943177141</v>
      </c>
      <c r="Z7" s="201">
        <v>2419.8967396122007</v>
      </c>
      <c r="AA7" s="203">
        <v>2419.9626910570491</v>
      </c>
    </row>
    <row r="8" spans="2:27" ht="4.3499999999999996" customHeight="1">
      <c r="B8" s="99"/>
      <c r="C8" s="94"/>
      <c r="D8" s="129"/>
      <c r="E8" s="94"/>
      <c r="F8" s="97"/>
      <c r="G8" s="31"/>
      <c r="H8" s="204"/>
      <c r="I8" s="201"/>
      <c r="J8" s="201"/>
      <c r="K8" s="202"/>
      <c r="L8" s="200"/>
      <c r="M8" s="201"/>
      <c r="N8" s="201"/>
      <c r="O8" s="202"/>
      <c r="P8" s="201"/>
      <c r="Q8" s="201"/>
      <c r="R8" s="201"/>
      <c r="S8" s="201"/>
      <c r="T8" s="200"/>
      <c r="U8" s="201"/>
      <c r="V8" s="201"/>
      <c r="W8" s="202"/>
      <c r="X8" s="201"/>
      <c r="Y8" s="201"/>
      <c r="Z8" s="201"/>
      <c r="AA8" s="203"/>
    </row>
    <row r="9" spans="2:27">
      <c r="B9" s="99"/>
      <c r="C9" s="94"/>
      <c r="D9" s="129" t="s">
        <v>40</v>
      </c>
      <c r="E9" s="94"/>
      <c r="F9" s="97"/>
      <c r="G9" s="31" t="s">
        <v>198</v>
      </c>
      <c r="H9" s="204">
        <v>2082.6572500000002</v>
      </c>
      <c r="I9" s="201">
        <v>2079.9554303704008</v>
      </c>
      <c r="J9" s="201">
        <v>2084.970562648844</v>
      </c>
      <c r="K9" s="202">
        <v>2086.3445012027532</v>
      </c>
      <c r="L9" s="258"/>
      <c r="M9" s="259"/>
      <c r="N9" s="259"/>
      <c r="O9" s="260"/>
      <c r="P9" s="259"/>
      <c r="Q9" s="259"/>
      <c r="R9" s="259"/>
      <c r="S9" s="259"/>
      <c r="T9" s="258"/>
      <c r="U9" s="259"/>
      <c r="V9" s="259"/>
      <c r="W9" s="260"/>
      <c r="X9" s="259"/>
      <c r="Y9" s="259"/>
      <c r="Z9" s="259"/>
      <c r="AA9" s="261"/>
    </row>
    <row r="10" spans="2:27">
      <c r="B10" s="99"/>
      <c r="C10" s="94"/>
      <c r="D10" s="129" t="s">
        <v>41</v>
      </c>
      <c r="E10" s="94"/>
      <c r="F10" s="97"/>
      <c r="G10" s="31" t="s">
        <v>198</v>
      </c>
      <c r="H10" s="204">
        <v>344.39924999999994</v>
      </c>
      <c r="I10" s="201">
        <v>343.52545666968314</v>
      </c>
      <c r="J10" s="201">
        <v>332.91513125686214</v>
      </c>
      <c r="K10" s="202">
        <v>333.20036064651299</v>
      </c>
      <c r="L10" s="258"/>
      <c r="M10" s="259"/>
      <c r="N10" s="259"/>
      <c r="O10" s="260"/>
      <c r="P10" s="259"/>
      <c r="Q10" s="259"/>
      <c r="R10" s="259"/>
      <c r="S10" s="259"/>
      <c r="T10" s="258"/>
      <c r="U10" s="259"/>
      <c r="V10" s="259"/>
      <c r="W10" s="260"/>
      <c r="X10" s="259"/>
      <c r="Y10" s="259"/>
      <c r="Z10" s="259"/>
      <c r="AA10" s="261"/>
    </row>
    <row r="11" spans="2:27" ht="4.3499999999999996" customHeight="1">
      <c r="B11" s="99"/>
      <c r="C11" s="94"/>
      <c r="D11" s="94"/>
      <c r="E11" s="94"/>
      <c r="F11" s="97"/>
      <c r="G11" s="31"/>
      <c r="H11" s="205"/>
      <c r="I11" s="94"/>
      <c r="J11" s="94"/>
      <c r="K11" s="97"/>
      <c r="L11" s="96"/>
      <c r="M11" s="94"/>
      <c r="N11" s="94"/>
      <c r="O11" s="97"/>
      <c r="P11" s="94"/>
      <c r="Q11" s="94"/>
      <c r="R11" s="94"/>
      <c r="S11" s="94"/>
      <c r="T11" s="96"/>
      <c r="U11" s="94"/>
      <c r="V11" s="94"/>
      <c r="W11" s="97"/>
      <c r="X11" s="94"/>
      <c r="Y11" s="94"/>
      <c r="Z11" s="94"/>
      <c r="AA11" s="98"/>
    </row>
    <row r="12" spans="2:27">
      <c r="B12" s="99"/>
      <c r="C12" s="94" t="s">
        <v>42</v>
      </c>
      <c r="D12" s="94"/>
      <c r="E12" s="94"/>
      <c r="F12" s="97"/>
      <c r="G12" s="31" t="s">
        <v>152</v>
      </c>
      <c r="H12" s="124">
        <v>149.53699999999998</v>
      </c>
      <c r="I12" s="115">
        <v>164.01187551342099</v>
      </c>
      <c r="J12" s="115">
        <v>174.56316052719123</v>
      </c>
      <c r="K12" s="114">
        <v>171.67655483979794</v>
      </c>
      <c r="L12" s="147">
        <v>145.22289748801455</v>
      </c>
      <c r="M12" s="9">
        <v>148.63488977904794</v>
      </c>
      <c r="N12" s="9">
        <v>150.49259651732453</v>
      </c>
      <c r="O12" s="10">
        <v>153.797616215613</v>
      </c>
      <c r="P12" s="9">
        <v>156.15282893746644</v>
      </c>
      <c r="Q12" s="9">
        <v>161.57547556992441</v>
      </c>
      <c r="R12" s="9">
        <v>166.99129303115839</v>
      </c>
      <c r="S12" s="9">
        <v>171.32790451513478</v>
      </c>
      <c r="T12" s="147">
        <v>174.15833352531166</v>
      </c>
      <c r="U12" s="9">
        <v>174.68471075547066</v>
      </c>
      <c r="V12" s="9">
        <v>174.95025837769884</v>
      </c>
      <c r="W12" s="10">
        <v>174.45933945028378</v>
      </c>
      <c r="X12" s="9">
        <v>173.42289664160722</v>
      </c>
      <c r="Y12" s="9">
        <v>172.16606117688795</v>
      </c>
      <c r="Z12" s="9">
        <v>171.03681839460327</v>
      </c>
      <c r="AA12" s="11">
        <v>170.08044314609324</v>
      </c>
    </row>
    <row r="13" spans="2:27">
      <c r="B13" s="99"/>
      <c r="C13" s="94" t="s">
        <v>8</v>
      </c>
      <c r="D13" s="94"/>
      <c r="E13" s="94"/>
      <c r="F13" s="97"/>
      <c r="G13" s="31" t="s">
        <v>138</v>
      </c>
      <c r="H13" s="124">
        <v>5.4177973392169463</v>
      </c>
      <c r="I13" s="115">
        <v>5.9559511748770557</v>
      </c>
      <c r="J13" s="115">
        <v>6.351681204065919</v>
      </c>
      <c r="K13" s="114">
        <v>6.2613183320668426</v>
      </c>
      <c r="L13" s="116">
        <v>5.2491438579301022</v>
      </c>
      <c r="M13" s="115">
        <v>5.3852880030973624</v>
      </c>
      <c r="N13" s="115">
        <v>5.4571289667093943</v>
      </c>
      <c r="O13" s="114">
        <v>5.5796285291309262</v>
      </c>
      <c r="P13" s="115">
        <v>5.6668580006862337</v>
      </c>
      <c r="Q13" s="115">
        <v>5.8661089239915016</v>
      </c>
      <c r="R13" s="115">
        <v>6.0654582459673509</v>
      </c>
      <c r="S13" s="115">
        <v>6.2253795288631357</v>
      </c>
      <c r="T13" s="116">
        <v>6.3316731990998329</v>
      </c>
      <c r="U13" s="115">
        <v>6.3542897217589847</v>
      </c>
      <c r="V13" s="115">
        <v>6.3674969598929794</v>
      </c>
      <c r="W13" s="114">
        <v>6.353264935511878</v>
      </c>
      <c r="X13" s="115">
        <v>6.3192612974102262</v>
      </c>
      <c r="Y13" s="115">
        <v>6.2772443487415082</v>
      </c>
      <c r="Z13" s="115">
        <v>6.2398982837054602</v>
      </c>
      <c r="AA13" s="117">
        <v>6.2088693984101742</v>
      </c>
    </row>
    <row r="14" spans="2:27" ht="4.3499999999999996" customHeight="1">
      <c r="B14" s="99"/>
      <c r="C14" s="94"/>
      <c r="D14" s="94"/>
      <c r="E14" s="94"/>
      <c r="F14" s="97"/>
      <c r="G14" s="31"/>
      <c r="H14" s="205"/>
      <c r="I14" s="94"/>
      <c r="J14" s="94"/>
      <c r="K14" s="97"/>
      <c r="L14" s="96"/>
      <c r="M14" s="94"/>
      <c r="N14" s="94"/>
      <c r="O14" s="97"/>
      <c r="P14" s="94"/>
      <c r="Q14" s="94"/>
      <c r="R14" s="94"/>
      <c r="S14" s="94"/>
      <c r="T14" s="96"/>
      <c r="U14" s="94"/>
      <c r="V14" s="94"/>
      <c r="W14" s="97"/>
      <c r="X14" s="94"/>
      <c r="Y14" s="94"/>
      <c r="Z14" s="94"/>
      <c r="AA14" s="98"/>
    </row>
    <row r="15" spans="2:27">
      <c r="B15" s="88" t="s">
        <v>22</v>
      </c>
      <c r="C15" s="94"/>
      <c r="D15" s="94"/>
      <c r="E15" s="94"/>
      <c r="F15" s="97"/>
      <c r="G15" s="31"/>
      <c r="H15" s="205"/>
      <c r="I15" s="94"/>
      <c r="J15" s="94"/>
      <c r="K15" s="97"/>
      <c r="L15" s="96"/>
      <c r="M15" s="94"/>
      <c r="N15" s="94"/>
      <c r="O15" s="97"/>
      <c r="P15" s="94"/>
      <c r="Q15" s="94"/>
      <c r="R15" s="94"/>
      <c r="S15" s="94"/>
      <c r="T15" s="96"/>
      <c r="U15" s="94"/>
      <c r="V15" s="94"/>
      <c r="W15" s="97"/>
      <c r="X15" s="94"/>
      <c r="Y15" s="94"/>
      <c r="Z15" s="94"/>
      <c r="AA15" s="98"/>
    </row>
    <row r="16" spans="2:27">
      <c r="B16" s="99"/>
      <c r="C16" s="94" t="s">
        <v>74</v>
      </c>
      <c r="D16" s="94"/>
      <c r="E16" s="94"/>
      <c r="F16" s="97"/>
      <c r="G16" s="31" t="s">
        <v>153</v>
      </c>
      <c r="H16" s="206">
        <v>28296.873621427621</v>
      </c>
      <c r="I16" s="24">
        <v>29387.371286452431</v>
      </c>
      <c r="J16" s="24">
        <v>30580.545348287164</v>
      </c>
      <c r="K16" s="207">
        <v>32056.995706936439</v>
      </c>
      <c r="L16" s="208">
        <v>6877.4052324016757</v>
      </c>
      <c r="M16" s="24">
        <v>7103.5968784744155</v>
      </c>
      <c r="N16" s="24">
        <v>7098.9828427369384</v>
      </c>
      <c r="O16" s="207">
        <v>7216.5674411421469</v>
      </c>
      <c r="P16" s="24">
        <v>7249.8731779861164</v>
      </c>
      <c r="Q16" s="24">
        <v>7311.6439298305422</v>
      </c>
      <c r="R16" s="24">
        <v>7381.3360597486026</v>
      </c>
      <c r="S16" s="24">
        <v>7444.8987436382504</v>
      </c>
      <c r="T16" s="208">
        <v>7515.6151939012416</v>
      </c>
      <c r="U16" s="24">
        <v>7599.6344193456262</v>
      </c>
      <c r="V16" s="24">
        <v>7688.576696711224</v>
      </c>
      <c r="W16" s="207">
        <v>7776.7054090199144</v>
      </c>
      <c r="X16" s="24">
        <v>7869.29365737836</v>
      </c>
      <c r="Y16" s="24">
        <v>7967.6157608491339</v>
      </c>
      <c r="Z16" s="24">
        <v>8063.2626908270049</v>
      </c>
      <c r="AA16" s="209">
        <v>8156.7502861015646</v>
      </c>
    </row>
    <row r="17" spans="1:117" s="140" customFormat="1">
      <c r="A17" s="1"/>
      <c r="B17" s="210"/>
      <c r="C17" s="4" t="s">
        <v>188</v>
      </c>
      <c r="D17" s="4"/>
      <c r="E17" s="4"/>
      <c r="F17" s="6"/>
      <c r="G17" s="31" t="s">
        <v>153</v>
      </c>
      <c r="H17" s="211">
        <v>1746.7569375613773</v>
      </c>
      <c r="I17" s="212">
        <v>1814.6875111702941</v>
      </c>
      <c r="J17" s="212">
        <v>1885.6026019385972</v>
      </c>
      <c r="K17" s="213">
        <v>1971.1960267353261</v>
      </c>
      <c r="L17" s="24">
        <v>1700.915157689695</v>
      </c>
      <c r="M17" s="24">
        <v>1751.2116650120681</v>
      </c>
      <c r="N17" s="24">
        <v>1752.215834231645</v>
      </c>
      <c r="O17" s="207">
        <v>1782.6076112923809</v>
      </c>
      <c r="P17" s="24">
        <v>1790.834661130408</v>
      </c>
      <c r="Q17" s="24">
        <v>1806.1194568030398</v>
      </c>
      <c r="R17" s="24">
        <v>1823.3515878545606</v>
      </c>
      <c r="S17" s="207">
        <v>1838.5375726921886</v>
      </c>
      <c r="T17" s="24">
        <v>1855.7916711816204</v>
      </c>
      <c r="U17" s="24">
        <v>1874.0442626614915</v>
      </c>
      <c r="V17" s="24">
        <v>1895.5994955604358</v>
      </c>
      <c r="W17" s="207">
        <v>1916.9717062172633</v>
      </c>
      <c r="X17" s="24">
        <v>1935.7498469231004</v>
      </c>
      <c r="Y17" s="24">
        <v>1959.7883967684359</v>
      </c>
      <c r="Z17" s="24">
        <v>1983.174573034278</v>
      </c>
      <c r="AA17" s="209">
        <v>2006.0533621874538</v>
      </c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</row>
    <row r="18" spans="1:117">
      <c r="B18" s="99"/>
      <c r="C18" s="94"/>
      <c r="D18" s="129" t="s">
        <v>43</v>
      </c>
      <c r="E18" s="94"/>
      <c r="F18" s="97"/>
      <c r="G18" s="31" t="s">
        <v>153</v>
      </c>
      <c r="H18" s="214">
        <v>1678.2453989422902</v>
      </c>
      <c r="I18" s="215">
        <v>1746.0493820960583</v>
      </c>
      <c r="J18" s="215">
        <v>1818.4046831338148</v>
      </c>
      <c r="K18" s="216">
        <v>1902.0272957019172</v>
      </c>
      <c r="L18" s="262"/>
      <c r="M18" s="263"/>
      <c r="N18" s="263"/>
      <c r="O18" s="264"/>
      <c r="P18" s="263"/>
      <c r="Q18" s="263"/>
      <c r="R18" s="263"/>
      <c r="S18" s="263"/>
      <c r="T18" s="262"/>
      <c r="U18" s="263"/>
      <c r="V18" s="263"/>
      <c r="W18" s="264"/>
      <c r="X18" s="263"/>
      <c r="Y18" s="263"/>
      <c r="Z18" s="263"/>
      <c r="AA18" s="265"/>
    </row>
    <row r="19" spans="1:117">
      <c r="B19" s="99"/>
      <c r="C19" s="94"/>
      <c r="D19" s="129" t="s">
        <v>166</v>
      </c>
      <c r="E19" s="94"/>
      <c r="F19" s="97"/>
      <c r="G19" s="31" t="s">
        <v>153</v>
      </c>
      <c r="H19" s="214">
        <v>1976.1259555630243</v>
      </c>
      <c r="I19" s="215">
        <v>2042.6520145393843</v>
      </c>
      <c r="J19" s="215">
        <v>2109.4839587752062</v>
      </c>
      <c r="K19" s="216">
        <v>2201.8409203743145</v>
      </c>
      <c r="L19" s="262"/>
      <c r="M19" s="263"/>
      <c r="N19" s="263"/>
      <c r="O19" s="264"/>
      <c r="P19" s="263"/>
      <c r="Q19" s="263"/>
      <c r="R19" s="263"/>
      <c r="S19" s="263"/>
      <c r="T19" s="262"/>
      <c r="U19" s="263"/>
      <c r="V19" s="263"/>
      <c r="W19" s="264"/>
      <c r="X19" s="263"/>
      <c r="Y19" s="263"/>
      <c r="Z19" s="263"/>
      <c r="AA19" s="265"/>
    </row>
    <row r="20" spans="1:117">
      <c r="B20" s="99"/>
      <c r="C20" s="94" t="s">
        <v>189</v>
      </c>
      <c r="D20" s="94"/>
      <c r="E20" s="94"/>
      <c r="F20" s="97"/>
      <c r="G20" s="31" t="s">
        <v>153</v>
      </c>
      <c r="H20" s="217">
        <v>1076.1529683168285</v>
      </c>
      <c r="I20" s="218">
        <v>1076.3556336761412</v>
      </c>
      <c r="J20" s="218">
        <v>1089.874264492438</v>
      </c>
      <c r="K20" s="219">
        <v>1107.302046660044</v>
      </c>
      <c r="L20" s="262"/>
      <c r="M20" s="263"/>
      <c r="N20" s="263"/>
      <c r="O20" s="264"/>
      <c r="P20" s="263"/>
      <c r="Q20" s="263"/>
      <c r="R20" s="263"/>
      <c r="S20" s="263"/>
      <c r="T20" s="262"/>
      <c r="U20" s="263"/>
      <c r="V20" s="263"/>
      <c r="W20" s="264"/>
      <c r="X20" s="263"/>
      <c r="Y20" s="263"/>
      <c r="Z20" s="263"/>
      <c r="AA20" s="265"/>
    </row>
    <row r="21" spans="1:117">
      <c r="B21" s="99"/>
      <c r="C21" s="94" t="s">
        <v>171</v>
      </c>
      <c r="D21" s="94"/>
      <c r="E21" s="94"/>
      <c r="F21" s="97"/>
      <c r="G21" s="31" t="s">
        <v>154</v>
      </c>
      <c r="H21" s="197">
        <v>43320.140672456539</v>
      </c>
      <c r="I21" s="102">
        <v>43586.717063855431</v>
      </c>
      <c r="J21" s="102">
        <v>44554.756351412296</v>
      </c>
      <c r="K21" s="103">
        <v>45674.968625871967</v>
      </c>
      <c r="L21" s="104">
        <v>10797.781931875095</v>
      </c>
      <c r="M21" s="102">
        <v>10807.617325040956</v>
      </c>
      <c r="N21" s="102">
        <v>10846.71491931811</v>
      </c>
      <c r="O21" s="103">
        <v>10868.018272213138</v>
      </c>
      <c r="P21" s="102">
        <v>10865.097321719164</v>
      </c>
      <c r="Q21" s="102">
        <v>10872.436205394371</v>
      </c>
      <c r="R21" s="102">
        <v>10909.383301051328</v>
      </c>
      <c r="S21" s="102">
        <v>10939.927223843415</v>
      </c>
      <c r="T21" s="104">
        <v>11004.81676504952</v>
      </c>
      <c r="U21" s="102">
        <v>11080.370244962032</v>
      </c>
      <c r="V21" s="102">
        <v>11187.337379618391</v>
      </c>
      <c r="W21" s="103">
        <v>11282.216439573998</v>
      </c>
      <c r="X21" s="102">
        <v>11347.98761387384</v>
      </c>
      <c r="Y21" s="102">
        <v>11396.314955187467</v>
      </c>
      <c r="Z21" s="102">
        <v>11443.257199037706</v>
      </c>
      <c r="AA21" s="105">
        <v>11487.371674840866</v>
      </c>
    </row>
    <row r="22" spans="1:117">
      <c r="B22" s="99"/>
      <c r="C22" s="94" t="s">
        <v>71</v>
      </c>
      <c r="D22" s="94"/>
      <c r="E22" s="94"/>
      <c r="F22" s="97"/>
      <c r="G22" s="31" t="s">
        <v>155</v>
      </c>
      <c r="H22" s="124">
        <v>43.094178959317233</v>
      </c>
      <c r="I22" s="115">
        <v>42.952752265706742</v>
      </c>
      <c r="J22" s="115">
        <v>42.804205031209818</v>
      </c>
      <c r="K22" s="114">
        <v>42.619523737433617</v>
      </c>
      <c r="L22" s="116">
        <v>42.893203975448309</v>
      </c>
      <c r="M22" s="115">
        <v>43.569646149103377</v>
      </c>
      <c r="N22" s="115">
        <v>42.876059825318045</v>
      </c>
      <c r="O22" s="114">
        <v>43.03780588739923</v>
      </c>
      <c r="P22" s="115">
        <v>42.989758110858887</v>
      </c>
      <c r="Q22" s="115">
        <v>43.026007783485547</v>
      </c>
      <c r="R22" s="115">
        <v>42.934552599876177</v>
      </c>
      <c r="S22" s="115">
        <v>42.86069056860638</v>
      </c>
      <c r="T22" s="116">
        <v>42.96225453029119</v>
      </c>
      <c r="U22" s="115">
        <v>42.866588327225145</v>
      </c>
      <c r="V22" s="115">
        <v>42.737897339263064</v>
      </c>
      <c r="W22" s="114">
        <v>42.650079928059881</v>
      </c>
      <c r="X22" s="115">
        <v>42.633148098539444</v>
      </c>
      <c r="Y22" s="115">
        <v>42.609797559835791</v>
      </c>
      <c r="Z22" s="115">
        <v>42.612654903429842</v>
      </c>
      <c r="AA22" s="117">
        <v>42.622494387929393</v>
      </c>
    </row>
    <row r="23" spans="1:117" ht="4.3499999999999996" customHeight="1">
      <c r="B23" s="99"/>
      <c r="C23" s="94"/>
      <c r="D23" s="94"/>
      <c r="E23" s="94"/>
      <c r="F23" s="97"/>
      <c r="G23" s="31"/>
      <c r="H23" s="205"/>
      <c r="I23" s="94"/>
      <c r="J23" s="94"/>
      <c r="K23" s="97"/>
      <c r="L23" s="96"/>
      <c r="M23" s="94"/>
      <c r="N23" s="94"/>
      <c r="O23" s="97"/>
      <c r="P23" s="94"/>
      <c r="Q23" s="94"/>
      <c r="R23" s="94"/>
      <c r="S23" s="94"/>
      <c r="T23" s="96"/>
      <c r="U23" s="94"/>
      <c r="V23" s="94"/>
      <c r="W23" s="97"/>
      <c r="X23" s="94"/>
      <c r="Y23" s="94"/>
      <c r="Z23" s="94"/>
      <c r="AA23" s="98"/>
    </row>
    <row r="24" spans="1:117">
      <c r="B24" s="88" t="s">
        <v>24</v>
      </c>
      <c r="C24" s="94"/>
      <c r="D24" s="94"/>
      <c r="E24" s="94"/>
      <c r="F24" s="97"/>
      <c r="G24" s="31"/>
      <c r="H24" s="205"/>
      <c r="I24" s="94"/>
      <c r="J24" s="94"/>
      <c r="K24" s="97"/>
      <c r="L24" s="96"/>
      <c r="M24" s="94"/>
      <c r="N24" s="94"/>
      <c r="O24" s="97"/>
      <c r="P24" s="94"/>
      <c r="Q24" s="94"/>
      <c r="R24" s="94"/>
      <c r="S24" s="94"/>
      <c r="T24" s="96"/>
      <c r="U24" s="94"/>
      <c r="V24" s="94"/>
      <c r="W24" s="97"/>
      <c r="X24" s="94"/>
      <c r="Y24" s="94"/>
      <c r="Z24" s="94"/>
      <c r="AA24" s="98"/>
    </row>
    <row r="25" spans="1:117">
      <c r="B25" s="99"/>
      <c r="C25" s="94" t="s">
        <v>168</v>
      </c>
      <c r="D25" s="94"/>
      <c r="E25" s="94"/>
      <c r="F25" s="97"/>
      <c r="G25" s="31" t="s">
        <v>152</v>
      </c>
      <c r="H25" s="204">
        <v>4299.3246128299497</v>
      </c>
      <c r="I25" s="201">
        <v>4292.1002553415819</v>
      </c>
      <c r="J25" s="201">
        <v>4273.9038572576719</v>
      </c>
      <c r="K25" s="202">
        <v>4230.5538827548362</v>
      </c>
      <c r="L25" s="200">
        <v>4299.9897111658765</v>
      </c>
      <c r="M25" s="201">
        <v>4299.4311366959437</v>
      </c>
      <c r="N25" s="201">
        <v>4299.2065082994104</v>
      </c>
      <c r="O25" s="202">
        <v>4298.6710951585674</v>
      </c>
      <c r="P25" s="201">
        <v>4296.3661193731514</v>
      </c>
      <c r="Q25" s="201">
        <v>4293.7372030781371</v>
      </c>
      <c r="R25" s="201">
        <v>4290.75314413871</v>
      </c>
      <c r="S25" s="201">
        <v>4287.5445547763311</v>
      </c>
      <c r="T25" s="200">
        <v>4282.5913521888042</v>
      </c>
      <c r="U25" s="201">
        <v>4276.8087478670441</v>
      </c>
      <c r="V25" s="201">
        <v>4271.0181700305247</v>
      </c>
      <c r="W25" s="202">
        <v>4265.1971589443137</v>
      </c>
      <c r="X25" s="201">
        <v>4253.2325296917143</v>
      </c>
      <c r="Y25" s="201">
        <v>4238.1565415560844</v>
      </c>
      <c r="Z25" s="201">
        <v>4223.0135728304531</v>
      </c>
      <c r="AA25" s="203">
        <v>4207.812886941093</v>
      </c>
    </row>
    <row r="26" spans="1:117">
      <c r="B26" s="99"/>
      <c r="C26" s="94" t="s">
        <v>25</v>
      </c>
      <c r="D26" s="94"/>
      <c r="E26" s="94"/>
      <c r="F26" s="97"/>
      <c r="G26" s="31" t="s">
        <v>152</v>
      </c>
      <c r="H26" s="204">
        <v>2760.1892500000004</v>
      </c>
      <c r="I26" s="201">
        <v>2753.7935591820178</v>
      </c>
      <c r="J26" s="201">
        <v>2748.3008531464734</v>
      </c>
      <c r="K26" s="202">
        <v>2741.8471981214507</v>
      </c>
      <c r="L26" s="200">
        <v>2766.6015910122228</v>
      </c>
      <c r="M26" s="201">
        <v>2760.0174715550993</v>
      </c>
      <c r="N26" s="201">
        <v>2757.7247566511214</v>
      </c>
      <c r="O26" s="202">
        <v>2756.4131807815575</v>
      </c>
      <c r="P26" s="201">
        <v>2755.545117215871</v>
      </c>
      <c r="Q26" s="201">
        <v>2754.3892836545374</v>
      </c>
      <c r="R26" s="201">
        <v>2753.1521322759636</v>
      </c>
      <c r="S26" s="201">
        <v>2752.0877035817007</v>
      </c>
      <c r="T26" s="200">
        <v>2750.589426347392</v>
      </c>
      <c r="U26" s="201">
        <v>2749.0831926863207</v>
      </c>
      <c r="V26" s="201">
        <v>2747.5515022568497</v>
      </c>
      <c r="W26" s="202">
        <v>2745.9792912953308</v>
      </c>
      <c r="X26" s="201">
        <v>2744.3539439123965</v>
      </c>
      <c r="Y26" s="201">
        <v>2742.7012811984077</v>
      </c>
      <c r="Z26" s="201">
        <v>2741.0193342612611</v>
      </c>
      <c r="AA26" s="203">
        <v>2739.3142331137387</v>
      </c>
    </row>
    <row r="27" spans="1:117" ht="16.5">
      <c r="B27" s="75"/>
      <c r="C27" s="70" t="s">
        <v>182</v>
      </c>
      <c r="F27" s="73"/>
      <c r="G27" s="2" t="s">
        <v>138</v>
      </c>
      <c r="H27" s="124">
        <v>64.200522747927906</v>
      </c>
      <c r="I27" s="115">
        <v>64.159596096733594</v>
      </c>
      <c r="J27" s="115">
        <v>64.304314301118595</v>
      </c>
      <c r="K27" s="114">
        <v>64.811456262625853</v>
      </c>
      <c r="L27" s="116">
        <v>64.33972583302068</v>
      </c>
      <c r="M27" s="115">
        <v>64.194945419596522</v>
      </c>
      <c r="N27" s="115">
        <v>64.14497073651772</v>
      </c>
      <c r="O27" s="114">
        <v>64.122449002576701</v>
      </c>
      <c r="P27" s="115">
        <v>64.136645729296234</v>
      </c>
      <c r="Q27" s="115">
        <v>64.148995464369449</v>
      </c>
      <c r="R27" s="115">
        <v>64.16477573492773</v>
      </c>
      <c r="S27" s="115">
        <v>64.18796745834095</v>
      </c>
      <c r="T27" s="116">
        <v>64.227221328077079</v>
      </c>
      <c r="U27" s="115">
        <v>64.278843286068394</v>
      </c>
      <c r="V27" s="115">
        <v>64.330129090441531</v>
      </c>
      <c r="W27" s="114">
        <v>64.381063499887375</v>
      </c>
      <c r="X27" s="115">
        <v>64.523957360763319</v>
      </c>
      <c r="Y27" s="115">
        <v>64.714487402850764</v>
      </c>
      <c r="Z27" s="115">
        <v>64.906713819157986</v>
      </c>
      <c r="AA27" s="117">
        <v>65.100666467731358</v>
      </c>
    </row>
    <row r="28" spans="1:117" ht="15" thickBot="1">
      <c r="A28" s="132"/>
      <c r="B28" s="227"/>
      <c r="C28" s="228" t="s">
        <v>190</v>
      </c>
      <c r="D28" s="228"/>
      <c r="E28" s="228"/>
      <c r="F28" s="229"/>
      <c r="G28" s="230" t="s">
        <v>138</v>
      </c>
      <c r="H28" s="125">
        <v>6.08629809468869</v>
      </c>
      <c r="I28" s="119">
        <v>6.0590398798251375</v>
      </c>
      <c r="J28" s="119">
        <v>6.0387360651532713</v>
      </c>
      <c r="K28" s="118">
        <v>6.0254147323470608</v>
      </c>
      <c r="L28" s="121">
        <v>6.0977015261198479</v>
      </c>
      <c r="M28" s="119">
        <v>6.0891152514182751</v>
      </c>
      <c r="N28" s="119">
        <v>6.0820745061629866</v>
      </c>
      <c r="O28" s="118">
        <v>6.0763010950536493</v>
      </c>
      <c r="P28" s="119">
        <v>6.0686709855482839</v>
      </c>
      <c r="Q28" s="119">
        <v>6.0618038869934558</v>
      </c>
      <c r="R28" s="119">
        <v>6.0556234982941106</v>
      </c>
      <c r="S28" s="119">
        <v>6.0500611484646996</v>
      </c>
      <c r="T28" s="121">
        <v>6.0450550336182287</v>
      </c>
      <c r="U28" s="119">
        <v>6.0405495302564063</v>
      </c>
      <c r="V28" s="119">
        <v>6.0364945772307648</v>
      </c>
      <c r="W28" s="118">
        <v>6.0328451195076882</v>
      </c>
      <c r="X28" s="119">
        <v>6.0295606075569195</v>
      </c>
      <c r="Y28" s="119">
        <v>6.0266045468012273</v>
      </c>
      <c r="Z28" s="119">
        <v>6.0239440921211047</v>
      </c>
      <c r="AA28" s="122">
        <v>6.0215496829089936</v>
      </c>
    </row>
    <row r="29" spans="1:117" ht="15" thickBot="1">
      <c r="A29" s="132"/>
      <c r="B29" s="132"/>
      <c r="C29" s="132"/>
      <c r="D29" s="132"/>
      <c r="E29" s="132"/>
      <c r="F29" s="132"/>
      <c r="G29" s="132"/>
      <c r="H29" s="132"/>
    </row>
    <row r="30" spans="1:117" ht="30" customHeight="1">
      <c r="A30" s="132"/>
      <c r="B30" s="240" t="str">
        <f>" "&amp;Súhrn!H3&amp;" - trh práce [zmena oproti predchádzajúcemu obdobiu]"</f>
        <v xml:space="preserve"> Jarná strednodobá predikcia (P1Q-2026) - trh práce [zmena oproti predchádzajúcemu obdobiu]</v>
      </c>
      <c r="C30" s="241"/>
      <c r="D30" s="241"/>
      <c r="E30" s="241"/>
      <c r="F30" s="241"/>
      <c r="G30" s="241"/>
      <c r="H30" s="241"/>
      <c r="I30" s="241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5"/>
    </row>
    <row r="31" spans="1:117">
      <c r="B31" s="324" t="s">
        <v>27</v>
      </c>
      <c r="C31" s="325"/>
      <c r="D31" s="325"/>
      <c r="E31" s="325"/>
      <c r="F31" s="326"/>
      <c r="G31" s="327" t="s">
        <v>61</v>
      </c>
      <c r="H31" s="82" t="str">
        <f t="shared" ref="H31:K31" si="0">H$3</f>
        <v>Skutočnosť</v>
      </c>
      <c r="I31" s="330">
        <f t="shared" si="0"/>
        <v>2026</v>
      </c>
      <c r="J31" s="330">
        <f t="shared" si="0"/>
        <v>2027</v>
      </c>
      <c r="K31" s="331">
        <f t="shared" si="0"/>
        <v>2028</v>
      </c>
      <c r="L31" s="312">
        <f>L$3</f>
        <v>2025</v>
      </c>
      <c r="M31" s="313"/>
      <c r="N31" s="313"/>
      <c r="O31" s="315"/>
      <c r="P31" s="312">
        <f>P$3</f>
        <v>2026</v>
      </c>
      <c r="Q31" s="313"/>
      <c r="R31" s="313"/>
      <c r="S31" s="315"/>
      <c r="T31" s="312">
        <f>T$3</f>
        <v>2027</v>
      </c>
      <c r="U31" s="313"/>
      <c r="V31" s="313"/>
      <c r="W31" s="315"/>
      <c r="X31" s="312">
        <f>X$3</f>
        <v>2028</v>
      </c>
      <c r="Y31" s="313"/>
      <c r="Z31" s="313"/>
      <c r="AA31" s="314"/>
    </row>
    <row r="32" spans="1:117">
      <c r="B32" s="319"/>
      <c r="C32" s="320"/>
      <c r="D32" s="320"/>
      <c r="E32" s="320"/>
      <c r="F32" s="321"/>
      <c r="G32" s="323"/>
      <c r="H32" s="223">
        <f>$H$4</f>
        <v>2025</v>
      </c>
      <c r="I32" s="329"/>
      <c r="J32" s="329"/>
      <c r="K32" s="332"/>
      <c r="L32" s="84" t="s">
        <v>3</v>
      </c>
      <c r="M32" s="85" t="s">
        <v>4</v>
      </c>
      <c r="N32" s="85" t="s">
        <v>5</v>
      </c>
      <c r="O32" s="86" t="s">
        <v>6</v>
      </c>
      <c r="P32" s="84" t="s">
        <v>3</v>
      </c>
      <c r="Q32" s="85" t="s">
        <v>4</v>
      </c>
      <c r="R32" s="85" t="s">
        <v>5</v>
      </c>
      <c r="S32" s="86" t="s">
        <v>6</v>
      </c>
      <c r="T32" s="84" t="s">
        <v>3</v>
      </c>
      <c r="U32" s="85" t="s">
        <v>4</v>
      </c>
      <c r="V32" s="85" t="s">
        <v>5</v>
      </c>
      <c r="W32" s="86" t="s">
        <v>6</v>
      </c>
      <c r="X32" s="85" t="s">
        <v>3</v>
      </c>
      <c r="Y32" s="85" t="s">
        <v>4</v>
      </c>
      <c r="Z32" s="85" t="s">
        <v>5</v>
      </c>
      <c r="AA32" s="246" t="s">
        <v>6</v>
      </c>
    </row>
    <row r="33" spans="2:27" ht="3.75" customHeight="1">
      <c r="B33" s="88"/>
      <c r="C33" s="89"/>
      <c r="D33" s="89"/>
      <c r="E33" s="89"/>
      <c r="F33" s="90"/>
      <c r="G33" s="91"/>
      <c r="H33" s="174"/>
      <c r="I33" s="142"/>
      <c r="J33" s="142"/>
      <c r="K33" s="143"/>
      <c r="L33" s="144"/>
      <c r="M33" s="93"/>
      <c r="N33" s="93"/>
      <c r="O33" s="92"/>
      <c r="P33" s="93"/>
      <c r="Q33" s="93"/>
      <c r="R33" s="93"/>
      <c r="S33" s="93"/>
      <c r="T33" s="144"/>
      <c r="U33" s="93"/>
      <c r="V33" s="93"/>
      <c r="W33" s="92"/>
      <c r="X33" s="93"/>
      <c r="Y33" s="93"/>
      <c r="Z33" s="93"/>
      <c r="AA33" s="128"/>
    </row>
    <row r="34" spans="2:27">
      <c r="B34" s="88" t="s">
        <v>23</v>
      </c>
      <c r="C34" s="89"/>
      <c r="D34" s="89"/>
      <c r="E34" s="89"/>
      <c r="F34" s="146"/>
      <c r="G34" s="173"/>
      <c r="H34" s="174"/>
      <c r="I34" s="142"/>
      <c r="J34" s="142"/>
      <c r="K34" s="143"/>
      <c r="L34" s="144"/>
      <c r="M34" s="93"/>
      <c r="N34" s="93"/>
      <c r="O34" s="92"/>
      <c r="P34" s="93"/>
      <c r="Q34" s="93"/>
      <c r="R34" s="93"/>
      <c r="S34" s="93"/>
      <c r="T34" s="144"/>
      <c r="U34" s="93"/>
      <c r="V34" s="93"/>
      <c r="W34" s="92"/>
      <c r="X34" s="93"/>
      <c r="Y34" s="93"/>
      <c r="Z34" s="93"/>
      <c r="AA34" s="128"/>
    </row>
    <row r="35" spans="2:27">
      <c r="B35" s="88"/>
      <c r="C35" s="145" t="s">
        <v>10</v>
      </c>
      <c r="D35" s="89"/>
      <c r="E35" s="89"/>
      <c r="F35" s="146"/>
      <c r="G35" s="31" t="s">
        <v>150</v>
      </c>
      <c r="H35" s="8">
        <v>-0.13309105781982566</v>
      </c>
      <c r="I35" s="9">
        <v>-0.14732302111286799</v>
      </c>
      <c r="J35" s="9">
        <v>-0.23087424226447695</v>
      </c>
      <c r="K35" s="10">
        <v>6.8620611294505807E-2</v>
      </c>
      <c r="L35" s="116">
        <v>-0.14472107646795962</v>
      </c>
      <c r="M35" s="115">
        <v>9.3529020171189359E-2</v>
      </c>
      <c r="N35" s="115">
        <v>-8.2240161037503867E-2</v>
      </c>
      <c r="O35" s="114">
        <v>6.0710798567512825E-2</v>
      </c>
      <c r="P35" s="115">
        <v>-3.3017842337073944E-2</v>
      </c>
      <c r="Q35" s="115">
        <v>-9.3507709418915397E-2</v>
      </c>
      <c r="R35" s="115">
        <v>-8.8748776141059693E-2</v>
      </c>
      <c r="S35" s="115">
        <v>-0.11055940763739613</v>
      </c>
      <c r="T35" s="116">
        <v>-8.1897692491907037E-2</v>
      </c>
      <c r="U35" s="115">
        <v>-1.09223604927422E-3</v>
      </c>
      <c r="V35" s="115">
        <v>-3.2860422182636739E-3</v>
      </c>
      <c r="W35" s="114">
        <v>1.6233954183064725E-2</v>
      </c>
      <c r="X35" s="115">
        <v>2.8062331433417853E-2</v>
      </c>
      <c r="Y35" s="115">
        <v>2.8748485410460489E-2</v>
      </c>
      <c r="Z35" s="115">
        <v>1.6079522929416612E-2</v>
      </c>
      <c r="AA35" s="117">
        <v>2.7253826069966181E-3</v>
      </c>
    </row>
    <row r="36" spans="2:27" ht="4.3499999999999996" customHeight="1">
      <c r="B36" s="99"/>
      <c r="C36" s="94"/>
      <c r="D36" s="129"/>
      <c r="E36" s="94"/>
      <c r="F36" s="97"/>
      <c r="G36" s="31"/>
      <c r="H36" s="205"/>
      <c r="I36" s="94"/>
      <c r="J36" s="94"/>
      <c r="K36" s="97"/>
      <c r="L36" s="96"/>
      <c r="M36" s="94"/>
      <c r="N36" s="94"/>
      <c r="O36" s="97"/>
      <c r="P36" s="94"/>
      <c r="Q36" s="94"/>
      <c r="R36" s="94"/>
      <c r="S36" s="94"/>
      <c r="T36" s="96"/>
      <c r="U36" s="94"/>
      <c r="V36" s="94"/>
      <c r="W36" s="97"/>
      <c r="X36" s="94"/>
      <c r="Y36" s="94"/>
      <c r="Z36" s="94"/>
      <c r="AA36" s="98"/>
    </row>
    <row r="37" spans="2:27">
      <c r="B37" s="99"/>
      <c r="C37" s="94"/>
      <c r="D37" s="129" t="s">
        <v>40</v>
      </c>
      <c r="E37" s="94"/>
      <c r="F37" s="97"/>
      <c r="G37" s="31" t="s">
        <v>150</v>
      </c>
      <c r="H37" s="124">
        <v>0.11464845526829492</v>
      </c>
      <c r="I37" s="115">
        <v>-0.12972944201928271</v>
      </c>
      <c r="J37" s="115">
        <v>0.2411172953619598</v>
      </c>
      <c r="K37" s="114">
        <v>6.5897263900154712E-2</v>
      </c>
      <c r="L37" s="266"/>
      <c r="M37" s="267"/>
      <c r="N37" s="267"/>
      <c r="O37" s="268"/>
      <c r="P37" s="267"/>
      <c r="Q37" s="267"/>
      <c r="R37" s="267"/>
      <c r="S37" s="267"/>
      <c r="T37" s="266"/>
      <c r="U37" s="267"/>
      <c r="V37" s="267"/>
      <c r="W37" s="268"/>
      <c r="X37" s="267"/>
      <c r="Y37" s="267"/>
      <c r="Z37" s="267"/>
      <c r="AA37" s="269"/>
    </row>
    <row r="38" spans="2:27">
      <c r="B38" s="99"/>
      <c r="C38" s="94"/>
      <c r="D38" s="129" t="s">
        <v>41</v>
      </c>
      <c r="E38" s="94"/>
      <c r="F38" s="97"/>
      <c r="G38" s="31" t="s">
        <v>150</v>
      </c>
      <c r="H38" s="124">
        <v>-1.6054854204239035</v>
      </c>
      <c r="I38" s="115">
        <v>-0.25371522450086559</v>
      </c>
      <c r="J38" s="115">
        <v>-3.0886576836788464</v>
      </c>
      <c r="K38" s="114">
        <v>8.5676306923645029E-2</v>
      </c>
      <c r="L38" s="266"/>
      <c r="M38" s="267"/>
      <c r="N38" s="267"/>
      <c r="O38" s="268"/>
      <c r="P38" s="267"/>
      <c r="Q38" s="267"/>
      <c r="R38" s="267"/>
      <c r="S38" s="267"/>
      <c r="T38" s="266"/>
      <c r="U38" s="267"/>
      <c r="V38" s="267"/>
      <c r="W38" s="268"/>
      <c r="X38" s="267"/>
      <c r="Y38" s="267"/>
      <c r="Z38" s="267"/>
      <c r="AA38" s="269"/>
    </row>
    <row r="39" spans="2:27" ht="4.3499999999999996" customHeight="1">
      <c r="B39" s="99"/>
      <c r="C39" s="94"/>
      <c r="D39" s="94"/>
      <c r="E39" s="94"/>
      <c r="F39" s="97"/>
      <c r="G39" s="31"/>
      <c r="H39" s="205"/>
      <c r="I39" s="94"/>
      <c r="J39" s="94"/>
      <c r="K39" s="97"/>
      <c r="L39" s="96"/>
      <c r="M39" s="94"/>
      <c r="N39" s="94"/>
      <c r="O39" s="97"/>
      <c r="P39" s="94"/>
      <c r="Q39" s="94"/>
      <c r="R39" s="94"/>
      <c r="S39" s="94"/>
      <c r="T39" s="96"/>
      <c r="U39" s="94"/>
      <c r="V39" s="94"/>
      <c r="W39" s="97"/>
      <c r="X39" s="94"/>
      <c r="Y39" s="94"/>
      <c r="Z39" s="94"/>
      <c r="AA39" s="98"/>
    </row>
    <row r="40" spans="2:27">
      <c r="B40" s="99"/>
      <c r="C40" s="94" t="s">
        <v>42</v>
      </c>
      <c r="D40" s="94"/>
      <c r="E40" s="94"/>
      <c r="F40" s="97"/>
      <c r="G40" s="31" t="s">
        <v>150</v>
      </c>
      <c r="H40" s="124">
        <v>1.2409955045224308</v>
      </c>
      <c r="I40" s="115">
        <v>9.6797953104723433</v>
      </c>
      <c r="J40" s="115">
        <v>6.4332445322880432</v>
      </c>
      <c r="K40" s="114">
        <v>-1.6536167646573148</v>
      </c>
      <c r="L40" s="116">
        <v>0.58042558210213713</v>
      </c>
      <c r="M40" s="115">
        <v>2.3494864446668657</v>
      </c>
      <c r="N40" s="115">
        <v>1.2498456728687017</v>
      </c>
      <c r="O40" s="114">
        <v>2.1961344111090568</v>
      </c>
      <c r="P40" s="115">
        <v>1.5313714086124861</v>
      </c>
      <c r="Q40" s="115">
        <v>3.472653469908991</v>
      </c>
      <c r="R40" s="115">
        <v>3.3518808730909342</v>
      </c>
      <c r="S40" s="115">
        <v>2.5969087401264801</v>
      </c>
      <c r="T40" s="116">
        <v>1.652053714301303</v>
      </c>
      <c r="U40" s="115">
        <v>0.30224062179746625</v>
      </c>
      <c r="V40" s="115">
        <v>0.15201537735028126</v>
      </c>
      <c r="W40" s="114">
        <v>-0.28060485989979611</v>
      </c>
      <c r="X40" s="115">
        <v>-0.5940884632157406</v>
      </c>
      <c r="Y40" s="115">
        <v>-0.72472291090642216</v>
      </c>
      <c r="Z40" s="115">
        <v>-0.65590324513753728</v>
      </c>
      <c r="AA40" s="117">
        <v>-0.55916337633431112</v>
      </c>
    </row>
    <row r="41" spans="2:27">
      <c r="B41" s="99"/>
      <c r="C41" s="94" t="s">
        <v>8</v>
      </c>
      <c r="D41" s="94"/>
      <c r="E41" s="94"/>
      <c r="F41" s="97"/>
      <c r="G41" s="31" t="s">
        <v>156</v>
      </c>
      <c r="H41" s="124">
        <v>8.2711561992399735E-2</v>
      </c>
      <c r="I41" s="115">
        <v>0.53815383566010944</v>
      </c>
      <c r="J41" s="115">
        <v>0.39573002918886352</v>
      </c>
      <c r="K41" s="114">
        <v>-9.0362871999076499E-2</v>
      </c>
      <c r="L41" s="116">
        <v>3.1469341171690146E-2</v>
      </c>
      <c r="M41" s="115">
        <v>0.1361441451672607</v>
      </c>
      <c r="N41" s="115">
        <v>7.1840963612031933E-2</v>
      </c>
      <c r="O41" s="114">
        <v>0.12249956242153179</v>
      </c>
      <c r="P41" s="115">
        <v>8.7229471555307775E-2</v>
      </c>
      <c r="Q41" s="115">
        <v>0.19925092330526778</v>
      </c>
      <c r="R41" s="115">
        <v>0.19934932197584951</v>
      </c>
      <c r="S41" s="115">
        <v>0.15992128289578425</v>
      </c>
      <c r="T41" s="116">
        <v>0.10629367023669706</v>
      </c>
      <c r="U41" s="115">
        <v>2.2616522659152372E-2</v>
      </c>
      <c r="V41" s="115">
        <v>1.320723813399427E-2</v>
      </c>
      <c r="W41" s="114">
        <v>-1.4232024381101438E-2</v>
      </c>
      <c r="X41" s="115">
        <v>-3.400363810165119E-2</v>
      </c>
      <c r="Y41" s="115">
        <v>-4.2016948668718856E-2</v>
      </c>
      <c r="Z41" s="115">
        <v>-3.7346065036047288E-2</v>
      </c>
      <c r="AA41" s="117">
        <v>-3.102888529528669E-2</v>
      </c>
    </row>
    <row r="42" spans="2:27" ht="4.3499999999999996" customHeight="1">
      <c r="B42" s="99"/>
      <c r="C42" s="94"/>
      <c r="D42" s="94"/>
      <c r="E42" s="94"/>
      <c r="F42" s="97"/>
      <c r="G42" s="31"/>
      <c r="H42" s="205"/>
      <c r="I42" s="94"/>
      <c r="J42" s="94"/>
      <c r="K42" s="97"/>
      <c r="L42" s="96"/>
      <c r="M42" s="94"/>
      <c r="N42" s="94"/>
      <c r="O42" s="97"/>
      <c r="P42" s="94"/>
      <c r="Q42" s="94"/>
      <c r="R42" s="94"/>
      <c r="S42" s="94"/>
      <c r="T42" s="96"/>
      <c r="U42" s="94"/>
      <c r="V42" s="94"/>
      <c r="W42" s="97"/>
      <c r="X42" s="94"/>
      <c r="Y42" s="94"/>
      <c r="Z42" s="94"/>
      <c r="AA42" s="98"/>
    </row>
    <row r="43" spans="2:27">
      <c r="B43" s="88" t="s">
        <v>22</v>
      </c>
      <c r="C43" s="94"/>
      <c r="D43" s="94"/>
      <c r="E43" s="94"/>
      <c r="F43" s="97"/>
      <c r="G43" s="31"/>
      <c r="H43" s="205"/>
      <c r="I43" s="94"/>
      <c r="J43" s="94"/>
      <c r="K43" s="97"/>
      <c r="L43" s="96"/>
      <c r="M43" s="94"/>
      <c r="N43" s="94"/>
      <c r="O43" s="97"/>
      <c r="P43" s="94"/>
      <c r="Q43" s="94"/>
      <c r="R43" s="94"/>
      <c r="S43" s="94"/>
      <c r="T43" s="96"/>
      <c r="U43" s="94"/>
      <c r="V43" s="94"/>
      <c r="W43" s="97"/>
      <c r="X43" s="94"/>
      <c r="Y43" s="94"/>
      <c r="Z43" s="94"/>
      <c r="AA43" s="98"/>
    </row>
    <row r="44" spans="2:27">
      <c r="B44" s="99"/>
      <c r="C44" s="94" t="s">
        <v>74</v>
      </c>
      <c r="D44" s="94"/>
      <c r="E44" s="94"/>
      <c r="F44" s="97"/>
      <c r="G44" s="31" t="s">
        <v>150</v>
      </c>
      <c r="H44" s="247">
        <v>6.2468934308813999</v>
      </c>
      <c r="I44" s="12">
        <v>3.8537743766825088</v>
      </c>
      <c r="J44" s="12">
        <v>4.0601592099011015</v>
      </c>
      <c r="K44" s="148">
        <v>4.8280707287385667</v>
      </c>
      <c r="L44" s="248">
        <v>1.0499349252941954</v>
      </c>
      <c r="M44" s="12">
        <v>3.2889096749320288</v>
      </c>
      <c r="N44" s="12">
        <v>-6.4953513218895864E-2</v>
      </c>
      <c r="O44" s="148">
        <v>1.6563583968301998</v>
      </c>
      <c r="P44" s="12">
        <v>0.46151771067906111</v>
      </c>
      <c r="Q44" s="12">
        <v>0.85202527448326748</v>
      </c>
      <c r="R44" s="12">
        <v>0.95316635474719646</v>
      </c>
      <c r="S44" s="12">
        <v>0.86112708289036277</v>
      </c>
      <c r="T44" s="248">
        <v>0.94986450048656934</v>
      </c>
      <c r="U44" s="12">
        <v>1.1179287826306563</v>
      </c>
      <c r="V44" s="12">
        <v>1.1703494202192957</v>
      </c>
      <c r="W44" s="148">
        <v>1.1462292149129212</v>
      </c>
      <c r="X44" s="12">
        <v>1.1905844890441273</v>
      </c>
      <c r="Y44" s="12">
        <v>1.2494400101410008</v>
      </c>
      <c r="Z44" s="12">
        <v>1.2004460662856644</v>
      </c>
      <c r="AA44" s="249">
        <v>1.1594263868013712</v>
      </c>
    </row>
    <row r="45" spans="2:27">
      <c r="B45" s="99"/>
      <c r="C45" s="4" t="s">
        <v>188</v>
      </c>
      <c r="D45" s="4"/>
      <c r="E45" s="4"/>
      <c r="F45" s="6"/>
      <c r="G45" s="31" t="s">
        <v>150</v>
      </c>
      <c r="H45" s="250">
        <v>5.7216873348115058</v>
      </c>
      <c r="I45" s="251">
        <v>3.8889539894287708</v>
      </c>
      <c r="J45" s="251">
        <v>3.9078403489187963</v>
      </c>
      <c r="K45" s="252">
        <v>4.5393141008996309</v>
      </c>
      <c r="L45" s="248">
        <v>1.0389349295887751</v>
      </c>
      <c r="M45" s="12">
        <v>2.9570262276155779</v>
      </c>
      <c r="N45" s="12">
        <v>5.7341396225218944E-2</v>
      </c>
      <c r="O45" s="148">
        <v>1.7344767960085772</v>
      </c>
      <c r="P45" s="12">
        <v>0.46151771067906022</v>
      </c>
      <c r="Q45" s="12">
        <v>0.85350121953657876</v>
      </c>
      <c r="R45" s="12">
        <v>0.95409697219157596</v>
      </c>
      <c r="S45" s="12">
        <v>0.83286103123405564</v>
      </c>
      <c r="T45" s="248">
        <v>0.93846863646993572</v>
      </c>
      <c r="U45" s="12">
        <v>0.98354744033577468</v>
      </c>
      <c r="V45" s="12">
        <v>1.1501987081314669</v>
      </c>
      <c r="W45" s="148">
        <v>1.1274644621335872</v>
      </c>
      <c r="X45" s="12">
        <v>0.97957318018488948</v>
      </c>
      <c r="Y45" s="12">
        <v>1.2418210898244464</v>
      </c>
      <c r="Z45" s="12">
        <v>1.1933010882401618</v>
      </c>
      <c r="AA45" s="249">
        <v>1.1536447403201144</v>
      </c>
    </row>
    <row r="46" spans="2:27">
      <c r="B46" s="99"/>
      <c r="C46" s="94"/>
      <c r="D46" s="129" t="s">
        <v>43</v>
      </c>
      <c r="E46" s="94"/>
      <c r="F46" s="97"/>
      <c r="G46" s="31" t="s">
        <v>150</v>
      </c>
      <c r="H46" s="253">
        <v>5.4068557014555125</v>
      </c>
      <c r="I46" s="254">
        <v>4.0401709545279516</v>
      </c>
      <c r="J46" s="254">
        <v>4.1439435665271418</v>
      </c>
      <c r="K46" s="255">
        <v>4.5986800047164564</v>
      </c>
      <c r="L46" s="266"/>
      <c r="M46" s="267"/>
      <c r="N46" s="267"/>
      <c r="O46" s="268"/>
      <c r="P46" s="267"/>
      <c r="Q46" s="267"/>
      <c r="R46" s="267"/>
      <c r="S46" s="267"/>
      <c r="T46" s="266"/>
      <c r="U46" s="267"/>
      <c r="V46" s="267"/>
      <c r="W46" s="268"/>
      <c r="X46" s="267"/>
      <c r="Y46" s="267"/>
      <c r="Z46" s="267"/>
      <c r="AA46" s="269"/>
    </row>
    <row r="47" spans="2:27">
      <c r="B47" s="99"/>
      <c r="C47" s="94"/>
      <c r="D47" s="129" t="s">
        <v>166</v>
      </c>
      <c r="E47" s="94"/>
      <c r="F47" s="97"/>
      <c r="G47" s="31" t="s">
        <v>150</v>
      </c>
      <c r="H47" s="253">
        <v>6.4341336884124871</v>
      </c>
      <c r="I47" s="254">
        <v>3.3664888004269784</v>
      </c>
      <c r="J47" s="254">
        <v>3.2718223055184836</v>
      </c>
      <c r="K47" s="289">
        <v>4.3781779527127327</v>
      </c>
      <c r="L47" s="267"/>
      <c r="M47" s="267"/>
      <c r="N47" s="267"/>
      <c r="O47" s="268"/>
      <c r="P47" s="267"/>
      <c r="Q47" s="267"/>
      <c r="R47" s="267"/>
      <c r="S47" s="267"/>
      <c r="T47" s="266"/>
      <c r="U47" s="267"/>
      <c r="V47" s="267"/>
      <c r="W47" s="268"/>
      <c r="X47" s="267"/>
      <c r="Y47" s="267"/>
      <c r="Z47" s="267"/>
      <c r="AA47" s="269"/>
    </row>
    <row r="48" spans="2:27" s="1" customFormat="1">
      <c r="B48" s="5"/>
      <c r="C48" s="4" t="s">
        <v>189</v>
      </c>
      <c r="D48" s="4"/>
      <c r="E48" s="4"/>
      <c r="F48" s="6"/>
      <c r="G48" s="7" t="s">
        <v>150</v>
      </c>
      <c r="H48" s="256">
        <v>1.6395807376893003</v>
      </c>
      <c r="I48" s="257">
        <v>1.8832393282309567E-2</v>
      </c>
      <c r="J48" s="257">
        <v>1.2559632145117092</v>
      </c>
      <c r="K48" s="114">
        <v>1.5990635558058841</v>
      </c>
      <c r="L48" s="267"/>
      <c r="M48" s="267"/>
      <c r="N48" s="267"/>
      <c r="O48" s="268"/>
      <c r="P48" s="267"/>
      <c r="Q48" s="267"/>
      <c r="R48" s="267"/>
      <c r="S48" s="267"/>
      <c r="T48" s="266"/>
      <c r="U48" s="267"/>
      <c r="V48" s="267"/>
      <c r="W48" s="268"/>
      <c r="X48" s="267"/>
      <c r="Y48" s="267"/>
      <c r="Z48" s="267"/>
      <c r="AA48" s="269"/>
    </row>
    <row r="49" spans="2:27">
      <c r="B49" s="99"/>
      <c r="C49" s="94" t="s">
        <v>171</v>
      </c>
      <c r="D49" s="94"/>
      <c r="E49" s="94"/>
      <c r="F49" s="97"/>
      <c r="G49" s="31" t="s">
        <v>150</v>
      </c>
      <c r="H49" s="124">
        <v>0.94176314275202344</v>
      </c>
      <c r="I49" s="115">
        <v>0.61536363285262041</v>
      </c>
      <c r="J49" s="115">
        <v>2.2209502177892091</v>
      </c>
      <c r="K49" s="114">
        <v>2.514237235693372</v>
      </c>
      <c r="L49" s="116">
        <v>0.28090879228821564</v>
      </c>
      <c r="M49" s="115">
        <v>9.1087162418304501E-2</v>
      </c>
      <c r="N49" s="115">
        <v>0.36175960992407852</v>
      </c>
      <c r="O49" s="114">
        <v>0.19640373194546612</v>
      </c>
      <c r="P49" s="115">
        <v>-2.6876569589902033E-2</v>
      </c>
      <c r="Q49" s="115">
        <v>6.7545494144226836E-2</v>
      </c>
      <c r="R49" s="115">
        <v>0.3398235221525141</v>
      </c>
      <c r="S49" s="115">
        <v>0.27997845477794669</v>
      </c>
      <c r="T49" s="116">
        <v>0.59314417617586912</v>
      </c>
      <c r="U49" s="115">
        <v>0.68654918592071112</v>
      </c>
      <c r="V49" s="115">
        <v>0.96537509389629861</v>
      </c>
      <c r="W49" s="114">
        <v>0.84809331064299442</v>
      </c>
      <c r="X49" s="115">
        <v>0.5829632382263128</v>
      </c>
      <c r="Y49" s="115">
        <v>0.42586706082178694</v>
      </c>
      <c r="Z49" s="115">
        <v>0.41190721768242611</v>
      </c>
      <c r="AA49" s="117">
        <v>0.3855062858053202</v>
      </c>
    </row>
    <row r="50" spans="2:27" ht="4.3499999999999996" customHeight="1">
      <c r="B50" s="99"/>
      <c r="C50" s="94"/>
      <c r="D50" s="94"/>
      <c r="E50" s="94"/>
      <c r="F50" s="97"/>
      <c r="G50" s="31"/>
      <c r="H50" s="205"/>
      <c r="I50" s="94"/>
      <c r="J50" s="94"/>
      <c r="K50" s="97"/>
      <c r="L50" s="96"/>
      <c r="M50" s="94"/>
      <c r="N50" s="94"/>
      <c r="O50" s="97"/>
      <c r="P50" s="94"/>
      <c r="Q50" s="94"/>
      <c r="R50" s="94"/>
      <c r="S50" s="94"/>
      <c r="T50" s="96"/>
      <c r="U50" s="94"/>
      <c r="V50" s="94"/>
      <c r="W50" s="97"/>
      <c r="X50" s="94"/>
      <c r="Y50" s="94"/>
      <c r="Z50" s="94"/>
      <c r="AA50" s="98"/>
    </row>
    <row r="51" spans="2:27">
      <c r="B51" s="88" t="s">
        <v>24</v>
      </c>
      <c r="C51" s="94"/>
      <c r="D51" s="94"/>
      <c r="E51" s="94"/>
      <c r="F51" s="97"/>
      <c r="G51" s="31"/>
      <c r="H51" s="205"/>
      <c r="I51" s="96"/>
      <c r="J51" s="94"/>
      <c r="K51" s="97"/>
      <c r="L51" s="96"/>
      <c r="M51" s="94"/>
      <c r="N51" s="94"/>
      <c r="O51" s="97"/>
      <c r="P51" s="94"/>
      <c r="Q51" s="94"/>
      <c r="R51" s="94"/>
      <c r="S51" s="94"/>
      <c r="T51" s="96"/>
      <c r="U51" s="94"/>
      <c r="V51" s="94"/>
      <c r="W51" s="97"/>
      <c r="X51" s="94"/>
      <c r="Y51" s="94"/>
      <c r="Z51" s="94"/>
      <c r="AA51" s="98"/>
    </row>
    <row r="52" spans="2:27">
      <c r="B52" s="99"/>
      <c r="C52" s="94" t="s">
        <v>168</v>
      </c>
      <c r="D52" s="94"/>
      <c r="E52" s="94"/>
      <c r="F52" s="97"/>
      <c r="G52" s="31" t="s">
        <v>150</v>
      </c>
      <c r="H52" s="124">
        <v>0.11348760176623784</v>
      </c>
      <c r="I52" s="115">
        <v>-0.16803470635385054</v>
      </c>
      <c r="J52" s="115">
        <v>-0.42395090984337003</v>
      </c>
      <c r="K52" s="114">
        <v>-1.0142945641891714</v>
      </c>
      <c r="L52" s="116">
        <v>3.5939810707148467E-2</v>
      </c>
      <c r="M52" s="115">
        <v>-1.2990135034101513E-2</v>
      </c>
      <c r="N52" s="115">
        <v>-5.2246073815638283E-3</v>
      </c>
      <c r="O52" s="114">
        <v>-1.2453766522028786E-2</v>
      </c>
      <c r="P52" s="115">
        <v>-5.3620659371020452E-2</v>
      </c>
      <c r="Q52" s="115">
        <v>-6.118929862984146E-2</v>
      </c>
      <c r="R52" s="115">
        <v>-6.9497940798214586E-2</v>
      </c>
      <c r="S52" s="115">
        <v>-7.4779164743191018E-2</v>
      </c>
      <c r="T52" s="116">
        <v>-0.11552539044775756</v>
      </c>
      <c r="U52" s="115">
        <v>-0.1350258253990404</v>
      </c>
      <c r="V52" s="115">
        <v>-0.13539482773006739</v>
      </c>
      <c r="W52" s="114">
        <v>-0.13629094643185624</v>
      </c>
      <c r="X52" s="115">
        <v>-0.28051761282614507</v>
      </c>
      <c r="Y52" s="115">
        <v>-0.35445953237648098</v>
      </c>
      <c r="Z52" s="115">
        <v>-0.35730083533137247</v>
      </c>
      <c r="AA52" s="117">
        <v>-0.3599487812958273</v>
      </c>
    </row>
    <row r="53" spans="2:27" ht="15" thickBot="1">
      <c r="B53" s="106"/>
      <c r="C53" s="107" t="s">
        <v>25</v>
      </c>
      <c r="D53" s="107"/>
      <c r="E53" s="107"/>
      <c r="F53" s="108"/>
      <c r="G53" s="131" t="s">
        <v>150</v>
      </c>
      <c r="H53" s="125">
        <v>-0.29921729415457321</v>
      </c>
      <c r="I53" s="119">
        <v>-0.23171203996183465</v>
      </c>
      <c r="J53" s="119">
        <v>-0.19945961516360455</v>
      </c>
      <c r="K53" s="118">
        <v>-0.23482345528634596</v>
      </c>
      <c r="L53" s="121">
        <v>-2.2567937127689675E-2</v>
      </c>
      <c r="M53" s="119">
        <v>-0.23798581908263827</v>
      </c>
      <c r="N53" s="119">
        <v>-8.3068854730342423E-2</v>
      </c>
      <c r="O53" s="118">
        <v>-4.7560071627898992E-2</v>
      </c>
      <c r="P53" s="119">
        <v>-3.1492505250625413E-2</v>
      </c>
      <c r="Q53" s="119">
        <v>-4.1945731685260057E-2</v>
      </c>
      <c r="R53" s="119">
        <v>-4.4915632874236167E-2</v>
      </c>
      <c r="S53" s="119">
        <v>-3.8662182223220043E-2</v>
      </c>
      <c r="T53" s="121">
        <v>-5.4441478458670645E-2</v>
      </c>
      <c r="U53" s="119">
        <v>-5.4760395958879826E-2</v>
      </c>
      <c r="V53" s="119">
        <v>-5.571640878477524E-2</v>
      </c>
      <c r="W53" s="118">
        <v>-5.7222256260814675E-2</v>
      </c>
      <c r="X53" s="119">
        <v>-5.9190081588980092E-2</v>
      </c>
      <c r="Y53" s="119">
        <v>-6.0220465281261681E-2</v>
      </c>
      <c r="Z53" s="119">
        <v>-6.1324466819513646E-2</v>
      </c>
      <c r="AA53" s="122">
        <v>-6.2206826716220576E-2</v>
      </c>
    </row>
    <row r="54" spans="2:27" ht="15" thickBot="1"/>
    <row r="55" spans="2:27" ht="30" customHeight="1">
      <c r="B55" s="240" t="str">
        <f>" "&amp;Súhrn!H3&amp;" - trh práce [zmena oproti rovnakému obdobiu predchádzajúceho roka]"</f>
        <v xml:space="preserve"> Jarná strednodobá predikcia (P1Q-2026) - trh práce [zmena oproti rovnakému obdobiu predchádzajúceho roka]</v>
      </c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134"/>
      <c r="S55" s="134"/>
      <c r="T55" s="134"/>
      <c r="U55" s="134"/>
      <c r="V55" s="134"/>
      <c r="W55" s="134"/>
      <c r="X55" s="244"/>
      <c r="Y55" s="244"/>
      <c r="Z55" s="244"/>
      <c r="AA55" s="245"/>
    </row>
    <row r="56" spans="2:27">
      <c r="B56" s="324" t="s">
        <v>27</v>
      </c>
      <c r="C56" s="325"/>
      <c r="D56" s="325"/>
      <c r="E56" s="325"/>
      <c r="F56" s="326"/>
      <c r="G56" s="327" t="s">
        <v>61</v>
      </c>
      <c r="H56" s="82" t="str">
        <f t="shared" ref="H56:K56" si="1">H$3</f>
        <v>Skutočnosť</v>
      </c>
      <c r="I56" s="330">
        <f t="shared" si="1"/>
        <v>2026</v>
      </c>
      <c r="J56" s="330">
        <f t="shared" si="1"/>
        <v>2027</v>
      </c>
      <c r="K56" s="331">
        <f t="shared" si="1"/>
        <v>2028</v>
      </c>
      <c r="L56" s="312">
        <f>L$3</f>
        <v>2025</v>
      </c>
      <c r="M56" s="313"/>
      <c r="N56" s="313"/>
      <c r="O56" s="315"/>
      <c r="P56" s="312">
        <f>P$3</f>
        <v>2026</v>
      </c>
      <c r="Q56" s="313"/>
      <c r="R56" s="313"/>
      <c r="S56" s="315"/>
      <c r="T56" s="312">
        <f>T$3</f>
        <v>2027</v>
      </c>
      <c r="U56" s="313"/>
      <c r="V56" s="313"/>
      <c r="W56" s="315"/>
      <c r="X56" s="312">
        <f>X$3</f>
        <v>2028</v>
      </c>
      <c r="Y56" s="313"/>
      <c r="Z56" s="313"/>
      <c r="AA56" s="314"/>
    </row>
    <row r="57" spans="2:27">
      <c r="B57" s="319"/>
      <c r="C57" s="320"/>
      <c r="D57" s="320"/>
      <c r="E57" s="320"/>
      <c r="F57" s="321"/>
      <c r="G57" s="323"/>
      <c r="H57" s="223">
        <f>$H$4</f>
        <v>2025</v>
      </c>
      <c r="I57" s="329"/>
      <c r="J57" s="329"/>
      <c r="K57" s="332"/>
      <c r="L57" s="84" t="s">
        <v>3</v>
      </c>
      <c r="M57" s="85" t="s">
        <v>4</v>
      </c>
      <c r="N57" s="85" t="s">
        <v>5</v>
      </c>
      <c r="O57" s="86" t="s">
        <v>6</v>
      </c>
      <c r="P57" s="84" t="s">
        <v>3</v>
      </c>
      <c r="Q57" s="85" t="s">
        <v>4</v>
      </c>
      <c r="R57" s="85" t="s">
        <v>5</v>
      </c>
      <c r="S57" s="86" t="s">
        <v>6</v>
      </c>
      <c r="T57" s="84" t="s">
        <v>3</v>
      </c>
      <c r="U57" s="85" t="s">
        <v>4</v>
      </c>
      <c r="V57" s="85" t="s">
        <v>5</v>
      </c>
      <c r="W57" s="86" t="s">
        <v>6</v>
      </c>
      <c r="X57" s="85" t="s">
        <v>3</v>
      </c>
      <c r="Y57" s="85" t="s">
        <v>4</v>
      </c>
      <c r="Z57" s="85" t="s">
        <v>5</v>
      </c>
      <c r="AA57" s="87" t="s">
        <v>6</v>
      </c>
    </row>
    <row r="58" spans="2:27" ht="4.3499999999999996" customHeight="1">
      <c r="B58" s="99"/>
      <c r="C58" s="94"/>
      <c r="D58" s="94"/>
      <c r="E58" s="94"/>
      <c r="F58" s="97"/>
      <c r="G58" s="31"/>
      <c r="H58" s="205"/>
      <c r="I58" s="94"/>
      <c r="J58" s="94"/>
      <c r="K58" s="97"/>
      <c r="L58" s="96"/>
      <c r="M58" s="94"/>
      <c r="N58" s="94"/>
      <c r="O58" s="97"/>
      <c r="P58" s="94"/>
      <c r="Q58" s="94"/>
      <c r="R58" s="94"/>
      <c r="S58" s="94"/>
      <c r="T58" s="96"/>
      <c r="U58" s="94"/>
      <c r="V58" s="94"/>
      <c r="W58" s="97"/>
      <c r="X58" s="94"/>
      <c r="Y58" s="94"/>
      <c r="Z58" s="94"/>
      <c r="AA58" s="98"/>
    </row>
    <row r="59" spans="2:27">
      <c r="B59" s="88" t="s">
        <v>22</v>
      </c>
      <c r="C59" s="94"/>
      <c r="D59" s="94"/>
      <c r="E59" s="94"/>
      <c r="F59" s="97"/>
      <c r="G59" s="31"/>
      <c r="H59" s="205"/>
      <c r="I59" s="94"/>
      <c r="J59" s="94"/>
      <c r="K59" s="97"/>
      <c r="L59" s="96"/>
      <c r="M59" s="94"/>
      <c r="N59" s="94"/>
      <c r="O59" s="97"/>
      <c r="P59" s="94"/>
      <c r="Q59" s="94"/>
      <c r="R59" s="94"/>
      <c r="S59" s="94"/>
      <c r="T59" s="96"/>
      <c r="U59" s="94"/>
      <c r="V59" s="94"/>
      <c r="W59" s="97"/>
      <c r="X59" s="94"/>
      <c r="Y59" s="94"/>
      <c r="Z59" s="94"/>
      <c r="AA59" s="98"/>
    </row>
    <row r="60" spans="2:27">
      <c r="B60" s="99"/>
      <c r="C60" s="94" t="s">
        <v>74</v>
      </c>
      <c r="D60" s="94"/>
      <c r="E60" s="94"/>
      <c r="F60" s="97"/>
      <c r="G60" s="31" t="s">
        <v>150</v>
      </c>
      <c r="H60" s="124">
        <v>6.2468934308813999</v>
      </c>
      <c r="I60" s="115">
        <v>3.8537743766825088</v>
      </c>
      <c r="J60" s="115">
        <v>4.0601592099011015</v>
      </c>
      <c r="K60" s="114">
        <v>4.8280707287385667</v>
      </c>
      <c r="L60" s="116">
        <v>4.9599369564592877</v>
      </c>
      <c r="M60" s="115">
        <v>8.2444677757150089</v>
      </c>
      <c r="N60" s="115">
        <v>5.7603819512500394</v>
      </c>
      <c r="O60" s="114">
        <v>6.033256100099436</v>
      </c>
      <c r="P60" s="115">
        <v>5.4158208364634959</v>
      </c>
      <c r="Q60" s="115">
        <v>2.9287564443100536</v>
      </c>
      <c r="R60" s="115">
        <v>3.9773756785529173</v>
      </c>
      <c r="S60" s="115">
        <v>3.1639876486758851</v>
      </c>
      <c r="T60" s="116">
        <v>3.6654712350284768</v>
      </c>
      <c r="U60" s="115">
        <v>3.9387925927317298</v>
      </c>
      <c r="V60" s="115">
        <v>4.1623987104183726</v>
      </c>
      <c r="W60" s="114">
        <v>4.4568324809682167</v>
      </c>
      <c r="X60" s="115">
        <v>4.7059150096471285</v>
      </c>
      <c r="Y60" s="115">
        <v>4.8420926744420001</v>
      </c>
      <c r="Z60" s="115">
        <v>4.8732816084939685</v>
      </c>
      <c r="AA60" s="117">
        <v>4.8869650718779951</v>
      </c>
    </row>
    <row r="61" spans="2:27">
      <c r="B61" s="99"/>
      <c r="C61" s="94" t="s">
        <v>188</v>
      </c>
      <c r="D61" s="94"/>
      <c r="E61" s="94"/>
      <c r="F61" s="97"/>
      <c r="G61" s="31" t="s">
        <v>150</v>
      </c>
      <c r="H61" s="250">
        <v>5.7216873348115058</v>
      </c>
      <c r="I61" s="251">
        <v>3.8889539894287708</v>
      </c>
      <c r="J61" s="251">
        <v>3.9078403489187963</v>
      </c>
      <c r="K61" s="252">
        <v>4.5393141008996309</v>
      </c>
      <c r="L61" s="248">
        <v>4.3773332184376956</v>
      </c>
      <c r="M61" s="12">
        <v>7.3744497630760408</v>
      </c>
      <c r="N61" s="12">
        <v>5.2405480450964825</v>
      </c>
      <c r="O61" s="148">
        <v>5.8916863831130817</v>
      </c>
      <c r="P61" s="12">
        <v>5.2865366643476852</v>
      </c>
      <c r="Q61" s="12">
        <v>3.135417202157198</v>
      </c>
      <c r="R61" s="12">
        <v>4.0597597757760839</v>
      </c>
      <c r="S61" s="12">
        <v>3.1375363285506719</v>
      </c>
      <c r="T61" s="248">
        <v>3.6271919156517951</v>
      </c>
      <c r="U61" s="12">
        <v>3.7608146904459794</v>
      </c>
      <c r="V61" s="12">
        <v>3.9623684311419716</v>
      </c>
      <c r="W61" s="148">
        <v>4.2661153456996059</v>
      </c>
      <c r="X61" s="12">
        <v>4.3085749862520339</v>
      </c>
      <c r="Y61" s="12">
        <v>4.5753526645721632</v>
      </c>
      <c r="Z61" s="12">
        <v>4.6199145800020602</v>
      </c>
      <c r="AA61" s="249">
        <v>4.6469989974955883</v>
      </c>
    </row>
    <row r="62" spans="2:27" ht="15" thickBot="1">
      <c r="B62" s="106"/>
      <c r="C62" s="107" t="s">
        <v>171</v>
      </c>
      <c r="D62" s="107"/>
      <c r="E62" s="107"/>
      <c r="F62" s="108"/>
      <c r="G62" s="131" t="s">
        <v>150</v>
      </c>
      <c r="H62" s="125">
        <v>0.94176314275202344</v>
      </c>
      <c r="I62" s="119">
        <v>0.61536363285262041</v>
      </c>
      <c r="J62" s="119">
        <v>2.2209502177892091</v>
      </c>
      <c r="K62" s="118">
        <v>2.514237235693372</v>
      </c>
      <c r="L62" s="121">
        <v>1.01069480839368</v>
      </c>
      <c r="M62" s="119">
        <v>0.76385311862246397</v>
      </c>
      <c r="N62" s="119">
        <v>1.0591286320282194</v>
      </c>
      <c r="O62" s="118">
        <v>0.93320609591786763</v>
      </c>
      <c r="P62" s="119">
        <v>0.62341868236246967</v>
      </c>
      <c r="Q62" s="119">
        <v>0.59975180841416886</v>
      </c>
      <c r="R62" s="119">
        <v>0.57776370264517141</v>
      </c>
      <c r="S62" s="119">
        <v>0.66165652126414898</v>
      </c>
      <c r="T62" s="121">
        <v>1.2859474627167771</v>
      </c>
      <c r="U62" s="119">
        <v>1.9124880168484708</v>
      </c>
      <c r="V62" s="119">
        <v>2.547844098027781</v>
      </c>
      <c r="W62" s="118">
        <v>3.1288070635842047</v>
      </c>
      <c r="X62" s="119">
        <v>3.1183694935676272</v>
      </c>
      <c r="Y62" s="119">
        <v>2.8513912734015889</v>
      </c>
      <c r="Z62" s="119">
        <v>2.287584710599333</v>
      </c>
      <c r="AA62" s="122">
        <v>1.8183947840892074</v>
      </c>
    </row>
    <row r="63" spans="2:27" ht="4.3499999999999996" customHeight="1"/>
    <row r="64" spans="2:27" ht="12" customHeight="1">
      <c r="B64" s="132" t="s">
        <v>115</v>
      </c>
      <c r="C64" s="132"/>
      <c r="D64" s="132"/>
      <c r="E64" s="132"/>
      <c r="F64" s="132"/>
      <c r="G64" s="132"/>
      <c r="H64" s="132"/>
      <c r="I64" s="132"/>
      <c r="J64" s="132"/>
    </row>
    <row r="65" spans="2:10" ht="12" customHeight="1">
      <c r="B65" s="132" t="s">
        <v>162</v>
      </c>
      <c r="C65" s="132"/>
      <c r="D65" s="132"/>
      <c r="E65" s="132"/>
      <c r="F65" s="132"/>
      <c r="G65" s="132"/>
      <c r="H65" s="132"/>
      <c r="I65" s="132"/>
      <c r="J65" s="132"/>
    </row>
    <row r="66" spans="2:10" ht="12" customHeight="1">
      <c r="B66" s="132" t="s">
        <v>167</v>
      </c>
      <c r="C66" s="55"/>
      <c r="D66" s="132"/>
      <c r="E66" s="132"/>
      <c r="F66" s="132"/>
      <c r="G66" s="132"/>
      <c r="H66" s="132"/>
      <c r="I66" s="132"/>
      <c r="J66" s="132"/>
    </row>
    <row r="67" spans="2:10" ht="12" customHeight="1">
      <c r="B67" s="132" t="s">
        <v>163</v>
      </c>
      <c r="C67" s="132"/>
      <c r="D67" s="132"/>
      <c r="E67" s="132"/>
      <c r="F67" s="132"/>
      <c r="G67" s="132"/>
      <c r="H67" s="132"/>
      <c r="I67" s="132"/>
      <c r="J67" s="132"/>
    </row>
    <row r="68" spans="2:10" ht="12" customHeight="1">
      <c r="B68" s="132" t="s">
        <v>126</v>
      </c>
      <c r="C68" s="132"/>
      <c r="D68" s="132"/>
      <c r="E68" s="132"/>
      <c r="F68" s="132"/>
      <c r="G68" s="132"/>
      <c r="H68" s="132"/>
      <c r="I68" s="132"/>
      <c r="J68" s="132"/>
    </row>
    <row r="69" spans="2:10" ht="12" customHeight="1">
      <c r="B69" s="132" t="s">
        <v>127</v>
      </c>
      <c r="C69" s="132"/>
      <c r="D69" s="132"/>
      <c r="E69" s="132"/>
      <c r="F69" s="132"/>
      <c r="G69" s="132"/>
      <c r="H69" s="132"/>
      <c r="I69" s="132"/>
      <c r="J69" s="132"/>
    </row>
    <row r="70" spans="2:10">
      <c r="B70" s="132"/>
      <c r="C70" s="132"/>
      <c r="D70" s="132"/>
      <c r="E70" s="132"/>
      <c r="F70" s="132"/>
      <c r="G70" s="132"/>
      <c r="H70" s="132"/>
      <c r="I70" s="132"/>
      <c r="J70" s="132"/>
    </row>
    <row r="71" spans="2:10">
      <c r="B71" s="132"/>
      <c r="C71" s="132"/>
      <c r="D71" s="132"/>
      <c r="E71" s="132"/>
      <c r="F71" s="132"/>
      <c r="G71" s="132"/>
      <c r="H71" s="132"/>
      <c r="I71" s="132"/>
      <c r="J71" s="132"/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A1:AA45"/>
  <sheetViews>
    <sheetView zoomScale="80" zoomScaleNormal="80" workbookViewId="0">
      <selection activeCell="M51" sqref="M51"/>
    </sheetView>
  </sheetViews>
  <sheetFormatPr defaultColWidth="9.140625" defaultRowHeight="14.25"/>
  <cols>
    <col min="1" max="5" width="3.140625" style="70" customWidth="1"/>
    <col min="6" max="6" width="33.85546875" style="70" customWidth="1"/>
    <col min="7" max="7" width="22" style="70" customWidth="1"/>
    <col min="8" max="8" width="10.85546875" style="70" customWidth="1"/>
    <col min="9" max="11" width="9.140625" style="70" customWidth="1"/>
    <col min="12" max="23" width="9.140625" style="70"/>
    <col min="24" max="27" width="9.140625" style="70" customWidth="1"/>
    <col min="28" max="16384" width="9.140625" style="70"/>
  </cols>
  <sheetData>
    <row r="1" spans="2:27" ht="22.5" customHeight="1" thickBot="1">
      <c r="B1" s="242" t="s">
        <v>87</v>
      </c>
      <c r="C1" s="243"/>
      <c r="D1" s="243"/>
      <c r="E1" s="243"/>
      <c r="F1" s="243"/>
      <c r="G1" s="270"/>
    </row>
    <row r="2" spans="2:27" ht="30" customHeight="1">
      <c r="B2" s="240" t="str">
        <f>" "&amp;Súhrn!H3&amp;" - obchodná a platobná bilancia [objem]"</f>
        <v xml:space="preserve"> Jarná strednodobá predikcia (P1Q-2026) - obchodná a platobná bilancia [objem]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5"/>
    </row>
    <row r="3" spans="2:27">
      <c r="B3" s="324" t="s">
        <v>27</v>
      </c>
      <c r="C3" s="325"/>
      <c r="D3" s="325"/>
      <c r="E3" s="325"/>
      <c r="F3" s="326"/>
      <c r="G3" s="327" t="s">
        <v>61</v>
      </c>
      <c r="H3" s="82" t="s">
        <v>32</v>
      </c>
      <c r="I3" s="330">
        <v>2026</v>
      </c>
      <c r="J3" s="330">
        <v>2027</v>
      </c>
      <c r="K3" s="331">
        <v>2028</v>
      </c>
      <c r="L3" s="312">
        <v>2025</v>
      </c>
      <c r="M3" s="313"/>
      <c r="N3" s="313"/>
      <c r="O3" s="315"/>
      <c r="P3" s="312">
        <v>2026</v>
      </c>
      <c r="Q3" s="313"/>
      <c r="R3" s="313"/>
      <c r="S3" s="315"/>
      <c r="T3" s="312">
        <v>2027</v>
      </c>
      <c r="U3" s="313"/>
      <c r="V3" s="313"/>
      <c r="W3" s="315"/>
      <c r="X3" s="313">
        <v>2028</v>
      </c>
      <c r="Y3" s="313"/>
      <c r="Z3" s="313"/>
      <c r="AA3" s="314"/>
    </row>
    <row r="4" spans="2:27">
      <c r="B4" s="319"/>
      <c r="C4" s="320"/>
      <c r="D4" s="320"/>
      <c r="E4" s="320"/>
      <c r="F4" s="321"/>
      <c r="G4" s="323"/>
      <c r="H4" s="83">
        <v>2025</v>
      </c>
      <c r="I4" s="329"/>
      <c r="J4" s="329"/>
      <c r="K4" s="332"/>
      <c r="L4" s="84" t="s">
        <v>3</v>
      </c>
      <c r="M4" s="85" t="s">
        <v>4</v>
      </c>
      <c r="N4" s="85" t="s">
        <v>5</v>
      </c>
      <c r="O4" s="86" t="s">
        <v>6</v>
      </c>
      <c r="P4" s="84" t="s">
        <v>3</v>
      </c>
      <c r="Q4" s="85" t="s">
        <v>4</v>
      </c>
      <c r="R4" s="85" t="s">
        <v>5</v>
      </c>
      <c r="S4" s="86" t="s">
        <v>6</v>
      </c>
      <c r="T4" s="84" t="s">
        <v>3</v>
      </c>
      <c r="U4" s="85" t="s">
        <v>4</v>
      </c>
      <c r="V4" s="85" t="s">
        <v>5</v>
      </c>
      <c r="W4" s="86" t="s">
        <v>6</v>
      </c>
      <c r="X4" s="85" t="s">
        <v>3</v>
      </c>
      <c r="Y4" s="85" t="s">
        <v>4</v>
      </c>
      <c r="Z4" s="85" t="s">
        <v>5</v>
      </c>
      <c r="AA4" s="87" t="s">
        <v>6</v>
      </c>
    </row>
    <row r="5" spans="2:27" ht="3.75" customHeight="1">
      <c r="B5" s="88"/>
      <c r="C5" s="89"/>
      <c r="D5" s="89"/>
      <c r="E5" s="89"/>
      <c r="F5" s="90"/>
      <c r="G5" s="91"/>
      <c r="H5" s="174"/>
      <c r="I5" s="142"/>
      <c r="J5" s="142"/>
      <c r="K5" s="143"/>
      <c r="L5" s="93"/>
      <c r="M5" s="93"/>
      <c r="N5" s="93"/>
      <c r="O5" s="92"/>
      <c r="P5" s="93"/>
      <c r="Q5" s="93"/>
      <c r="R5" s="93"/>
      <c r="S5" s="92"/>
      <c r="T5" s="93"/>
      <c r="U5" s="93"/>
      <c r="V5" s="93"/>
      <c r="W5" s="92"/>
      <c r="X5" s="93"/>
      <c r="Y5" s="93"/>
      <c r="Z5" s="93"/>
      <c r="AA5" s="128"/>
    </row>
    <row r="6" spans="2:27">
      <c r="B6" s="88" t="s">
        <v>45</v>
      </c>
      <c r="C6" s="89"/>
      <c r="D6" s="89"/>
      <c r="E6" s="89"/>
      <c r="F6" s="146"/>
      <c r="G6" s="173"/>
      <c r="H6" s="176"/>
      <c r="I6" s="177"/>
      <c r="J6" s="177"/>
      <c r="K6" s="193"/>
      <c r="L6" s="194"/>
      <c r="M6" s="194"/>
      <c r="N6" s="194"/>
      <c r="O6" s="195"/>
      <c r="P6" s="194"/>
      <c r="Q6" s="194"/>
      <c r="R6" s="194"/>
      <c r="S6" s="195"/>
      <c r="T6" s="194"/>
      <c r="U6" s="194"/>
      <c r="V6" s="194"/>
      <c r="W6" s="195"/>
      <c r="X6" s="194"/>
      <c r="Y6" s="194"/>
      <c r="Z6" s="194"/>
      <c r="AA6" s="196"/>
    </row>
    <row r="7" spans="2:27">
      <c r="B7" s="88"/>
      <c r="C7" s="145" t="s">
        <v>29</v>
      </c>
      <c r="D7" s="89"/>
      <c r="E7" s="89"/>
      <c r="F7" s="146"/>
      <c r="G7" s="31" t="s">
        <v>197</v>
      </c>
      <c r="H7" s="181">
        <v>93529.281000000003</v>
      </c>
      <c r="I7" s="101">
        <v>94863.081526913142</v>
      </c>
      <c r="J7" s="101">
        <v>98780.959713729215</v>
      </c>
      <c r="K7" s="100">
        <v>103066.09670344841</v>
      </c>
      <c r="L7" s="102">
        <v>23668.214</v>
      </c>
      <c r="M7" s="102">
        <v>23549.748</v>
      </c>
      <c r="N7" s="102">
        <v>22955.621999999999</v>
      </c>
      <c r="O7" s="103">
        <v>23355.697</v>
      </c>
      <c r="P7" s="102">
        <v>23482.715901550026</v>
      </c>
      <c r="Q7" s="102">
        <v>23613.121988573115</v>
      </c>
      <c r="R7" s="102">
        <v>23788.195799439942</v>
      </c>
      <c r="S7" s="103">
        <v>23979.047837350066</v>
      </c>
      <c r="T7" s="102">
        <v>24236.219206171249</v>
      </c>
      <c r="U7" s="102">
        <v>24520.406754162999</v>
      </c>
      <c r="V7" s="102">
        <v>24855.492689196126</v>
      </c>
      <c r="W7" s="103">
        <v>25168.841064198848</v>
      </c>
      <c r="X7" s="102">
        <v>25449.214591742228</v>
      </c>
      <c r="Y7" s="102">
        <v>25660.137593047733</v>
      </c>
      <c r="Z7" s="102">
        <v>25871.486407876993</v>
      </c>
      <c r="AA7" s="105">
        <v>26085.258110781451</v>
      </c>
    </row>
    <row r="8" spans="2:27">
      <c r="B8" s="99"/>
      <c r="C8" s="94"/>
      <c r="D8" s="129" t="s">
        <v>46</v>
      </c>
      <c r="E8" s="94"/>
      <c r="F8" s="97"/>
      <c r="G8" s="31" t="s">
        <v>197</v>
      </c>
      <c r="H8" s="181">
        <v>41438.93</v>
      </c>
      <c r="I8" s="101">
        <v>39975.144184459059</v>
      </c>
      <c r="J8" s="101">
        <v>41375.301806637719</v>
      </c>
      <c r="K8" s="100">
        <v>42952.649880758203</v>
      </c>
      <c r="L8" s="101">
        <v>10736.351000000001</v>
      </c>
      <c r="M8" s="101">
        <v>10180.784</v>
      </c>
      <c r="N8" s="101">
        <v>10549.759</v>
      </c>
      <c r="O8" s="100">
        <v>9972.0360000000001</v>
      </c>
      <c r="P8" s="101">
        <v>9914.665854837247</v>
      </c>
      <c r="Q8" s="101">
        <v>9961.2314188052587</v>
      </c>
      <c r="R8" s="101">
        <v>10018.696506285012</v>
      </c>
      <c r="S8" s="100">
        <v>10080.550404531541</v>
      </c>
      <c r="T8" s="101">
        <v>10173.724920907089</v>
      </c>
      <c r="U8" s="101">
        <v>10278.585604950938</v>
      </c>
      <c r="V8" s="101">
        <v>10403.629549601685</v>
      </c>
      <c r="W8" s="100">
        <v>10519.361731178011</v>
      </c>
      <c r="X8" s="101">
        <v>10623.707374799114</v>
      </c>
      <c r="Y8" s="101">
        <v>10699.115469947164</v>
      </c>
      <c r="Z8" s="101">
        <v>10775.567426744172</v>
      </c>
      <c r="AA8" s="192">
        <v>10854.25960926775</v>
      </c>
    </row>
    <row r="9" spans="2:27" ht="15" customHeight="1">
      <c r="B9" s="99"/>
      <c r="C9" s="94"/>
      <c r="D9" s="129" t="s">
        <v>47</v>
      </c>
      <c r="E9" s="94"/>
      <c r="F9" s="97"/>
      <c r="G9" s="31" t="s">
        <v>197</v>
      </c>
      <c r="H9" s="181">
        <v>52070.599000000002</v>
      </c>
      <c r="I9" s="101">
        <v>54887.93734245409</v>
      </c>
      <c r="J9" s="101">
        <v>57405.657907091503</v>
      </c>
      <c r="K9" s="100">
        <v>60113.446822690203</v>
      </c>
      <c r="L9" s="101">
        <v>12810.643</v>
      </c>
      <c r="M9" s="101">
        <v>13306.830999999998</v>
      </c>
      <c r="N9" s="101">
        <v>12355.043</v>
      </c>
      <c r="O9" s="100">
        <v>13598.082</v>
      </c>
      <c r="P9" s="101">
        <v>13568.050046712779</v>
      </c>
      <c r="Q9" s="101">
        <v>13651.890569767858</v>
      </c>
      <c r="R9" s="101">
        <v>13769.499293154931</v>
      </c>
      <c r="S9" s="100">
        <v>13898.497432818527</v>
      </c>
      <c r="T9" s="101">
        <v>14062.49428526416</v>
      </c>
      <c r="U9" s="101">
        <v>14241.821149212063</v>
      </c>
      <c r="V9" s="101">
        <v>14451.863139594441</v>
      </c>
      <c r="W9" s="100">
        <v>14649.479333020838</v>
      </c>
      <c r="X9" s="101">
        <v>14825.507216943115</v>
      </c>
      <c r="Y9" s="101">
        <v>14961.022123100567</v>
      </c>
      <c r="Z9" s="101">
        <v>15095.918981132822</v>
      </c>
      <c r="AA9" s="192">
        <v>15230.998501513701</v>
      </c>
    </row>
    <row r="10" spans="2:27" ht="3.75" customHeight="1">
      <c r="B10" s="99"/>
      <c r="C10" s="94"/>
      <c r="D10" s="94"/>
      <c r="E10" s="94"/>
      <c r="F10" s="97"/>
      <c r="G10" s="31"/>
      <c r="H10" s="181"/>
      <c r="I10" s="101"/>
      <c r="J10" s="101"/>
      <c r="K10" s="100"/>
      <c r="L10" s="101"/>
      <c r="M10" s="101"/>
      <c r="N10" s="101"/>
      <c r="O10" s="100"/>
      <c r="P10" s="101"/>
      <c r="Q10" s="101"/>
      <c r="R10" s="101"/>
      <c r="S10" s="100"/>
      <c r="T10" s="101"/>
      <c r="U10" s="101"/>
      <c r="V10" s="101"/>
      <c r="W10" s="100"/>
      <c r="X10" s="101"/>
      <c r="Y10" s="101"/>
      <c r="Z10" s="101"/>
      <c r="AA10" s="192"/>
    </row>
    <row r="11" spans="2:27" ht="15" customHeight="1">
      <c r="B11" s="99"/>
      <c r="C11" s="94" t="s">
        <v>30</v>
      </c>
      <c r="D11" s="94"/>
      <c r="E11" s="94"/>
      <c r="F11" s="97"/>
      <c r="G11" s="31" t="s">
        <v>197</v>
      </c>
      <c r="H11" s="197">
        <v>89821.637000000002</v>
      </c>
      <c r="I11" s="102">
        <v>90176.513740769733</v>
      </c>
      <c r="J11" s="102">
        <v>92427.572036001875</v>
      </c>
      <c r="K11" s="103">
        <v>95635.968496847228</v>
      </c>
      <c r="L11" s="102">
        <v>22991.181</v>
      </c>
      <c r="M11" s="102">
        <v>22658.079000000002</v>
      </c>
      <c r="N11" s="102">
        <v>21906.133999999998</v>
      </c>
      <c r="O11" s="103">
        <v>22266.242999999999</v>
      </c>
      <c r="P11" s="102">
        <v>22478.993664210077</v>
      </c>
      <c r="Q11" s="102">
        <v>22502.717123065897</v>
      </c>
      <c r="R11" s="102">
        <v>22554.608192761621</v>
      </c>
      <c r="S11" s="103">
        <v>22640.194760732131</v>
      </c>
      <c r="T11" s="102">
        <v>22775.680331243337</v>
      </c>
      <c r="U11" s="102">
        <v>22968.74369598617</v>
      </c>
      <c r="V11" s="102">
        <v>23215.484204725868</v>
      </c>
      <c r="W11" s="103">
        <v>23467.6638040465</v>
      </c>
      <c r="X11" s="102">
        <v>23675.295921688896</v>
      </c>
      <c r="Y11" s="102">
        <v>23826.533896317527</v>
      </c>
      <c r="Z11" s="102">
        <v>23985.85803361579</v>
      </c>
      <c r="AA11" s="105">
        <v>24148.280645225015</v>
      </c>
    </row>
    <row r="12" spans="2:27" ht="15" customHeight="1">
      <c r="B12" s="99"/>
      <c r="C12" s="94"/>
      <c r="D12" s="129" t="s">
        <v>48</v>
      </c>
      <c r="E12" s="94"/>
      <c r="F12" s="97"/>
      <c r="G12" s="31" t="s">
        <v>197</v>
      </c>
      <c r="H12" s="181">
        <v>24004.146000000001</v>
      </c>
      <c r="I12" s="101">
        <v>23310.751152754987</v>
      </c>
      <c r="J12" s="101">
        <v>23892.652776290226</v>
      </c>
      <c r="K12" s="100">
        <v>24722.027614545175</v>
      </c>
      <c r="L12" s="101">
        <v>6284.1369999999997</v>
      </c>
      <c r="M12" s="101">
        <v>6280.3469999999998</v>
      </c>
      <c r="N12" s="101">
        <v>5698.7250000000004</v>
      </c>
      <c r="O12" s="100">
        <v>5740.9369999999999</v>
      </c>
      <c r="P12" s="101">
        <v>5810.8503615154768</v>
      </c>
      <c r="Q12" s="101">
        <v>5816.9829078175035</v>
      </c>
      <c r="R12" s="101">
        <v>5830.3968197392333</v>
      </c>
      <c r="S12" s="100">
        <v>5852.5210636827751</v>
      </c>
      <c r="T12" s="101">
        <v>5887.5442674856504</v>
      </c>
      <c r="U12" s="101">
        <v>5937.4514092184882</v>
      </c>
      <c r="V12" s="101">
        <v>6001.2341655032305</v>
      </c>
      <c r="W12" s="100">
        <v>6066.4229340828588</v>
      </c>
      <c r="X12" s="101">
        <v>6120.0961182069996</v>
      </c>
      <c r="Y12" s="101">
        <v>6159.1913398469651</v>
      </c>
      <c r="Z12" s="101">
        <v>6200.3768455082691</v>
      </c>
      <c r="AA12" s="192">
        <v>6242.3633109829425</v>
      </c>
    </row>
    <row r="13" spans="2:27" ht="15" customHeight="1">
      <c r="B13" s="99"/>
      <c r="C13" s="94"/>
      <c r="D13" s="129" t="s">
        <v>49</v>
      </c>
      <c r="E13" s="94"/>
      <c r="F13" s="97"/>
      <c r="G13" s="31" t="s">
        <v>197</v>
      </c>
      <c r="H13" s="181">
        <v>65836.679000000004</v>
      </c>
      <c r="I13" s="101">
        <v>66865.762588014753</v>
      </c>
      <c r="J13" s="101">
        <v>68534.919259711663</v>
      </c>
      <c r="K13" s="100">
        <v>70913.940882302064</v>
      </c>
      <c r="L13" s="101">
        <v>16896.03</v>
      </c>
      <c r="M13" s="101">
        <v>16298.114000000001</v>
      </c>
      <c r="N13" s="101">
        <v>16173.092000000001</v>
      </c>
      <c r="O13" s="100">
        <v>16469.442999999999</v>
      </c>
      <c r="P13" s="101">
        <v>16668.143302694603</v>
      </c>
      <c r="Q13" s="101">
        <v>16685.734215248398</v>
      </c>
      <c r="R13" s="101">
        <v>16724.211373022394</v>
      </c>
      <c r="S13" s="100">
        <v>16787.673697049362</v>
      </c>
      <c r="T13" s="101">
        <v>16888.136063757691</v>
      </c>
      <c r="U13" s="101">
        <v>17031.292286767686</v>
      </c>
      <c r="V13" s="101">
        <v>17214.250039222639</v>
      </c>
      <c r="W13" s="100">
        <v>17401.240869963643</v>
      </c>
      <c r="X13" s="101">
        <v>17555.199803481901</v>
      </c>
      <c r="Y13" s="101">
        <v>17667.342556470569</v>
      </c>
      <c r="Z13" s="101">
        <v>17785.481188107526</v>
      </c>
      <c r="AA13" s="192">
        <v>17905.917334242076</v>
      </c>
    </row>
    <row r="14" spans="2:27" ht="3.75" customHeight="1">
      <c r="B14" s="99"/>
      <c r="C14" s="94"/>
      <c r="D14" s="94"/>
      <c r="E14" s="94"/>
      <c r="F14" s="97"/>
      <c r="G14" s="31"/>
      <c r="H14" s="181"/>
      <c r="I14" s="101"/>
      <c r="J14" s="101"/>
      <c r="K14" s="100"/>
      <c r="L14" s="101"/>
      <c r="M14" s="101"/>
      <c r="N14" s="101"/>
      <c r="O14" s="100"/>
      <c r="P14" s="101"/>
      <c r="Q14" s="101"/>
      <c r="R14" s="101"/>
      <c r="S14" s="100"/>
      <c r="T14" s="101"/>
      <c r="U14" s="101"/>
      <c r="V14" s="101"/>
      <c r="W14" s="100"/>
      <c r="X14" s="101"/>
      <c r="Y14" s="101"/>
      <c r="Z14" s="101"/>
      <c r="AA14" s="192"/>
    </row>
    <row r="15" spans="2:27" ht="15" customHeight="1">
      <c r="B15" s="99"/>
      <c r="C15" s="94" t="s">
        <v>31</v>
      </c>
      <c r="D15" s="94"/>
      <c r="E15" s="94"/>
      <c r="F15" s="97"/>
      <c r="G15" s="31" t="s">
        <v>197</v>
      </c>
      <c r="H15" s="197">
        <v>3707.6440000000002</v>
      </c>
      <c r="I15" s="102">
        <v>4686.5677861434233</v>
      </c>
      <c r="J15" s="102">
        <v>6353.3876777273472</v>
      </c>
      <c r="K15" s="103">
        <v>7430.1282066011772</v>
      </c>
      <c r="L15" s="102">
        <v>677.03299999999945</v>
      </c>
      <c r="M15" s="102">
        <v>891.66899999999805</v>
      </c>
      <c r="N15" s="102">
        <v>1049.4880000000012</v>
      </c>
      <c r="O15" s="103">
        <v>1089.4540000000015</v>
      </c>
      <c r="P15" s="102">
        <v>1003.7222373399491</v>
      </c>
      <c r="Q15" s="102">
        <v>1110.4048655072183</v>
      </c>
      <c r="R15" s="102">
        <v>1233.5876066783203</v>
      </c>
      <c r="S15" s="103">
        <v>1338.8530766179356</v>
      </c>
      <c r="T15" s="102">
        <v>1460.5388749279118</v>
      </c>
      <c r="U15" s="102">
        <v>1551.6630581768295</v>
      </c>
      <c r="V15" s="102">
        <v>1640.0084844702578</v>
      </c>
      <c r="W15" s="103">
        <v>1701.177260152348</v>
      </c>
      <c r="X15" s="102">
        <v>1773.9186700533319</v>
      </c>
      <c r="Y15" s="102">
        <v>1833.6036967302061</v>
      </c>
      <c r="Z15" s="102">
        <v>1885.6283742612031</v>
      </c>
      <c r="AA15" s="105">
        <v>1936.9774655564361</v>
      </c>
    </row>
    <row r="16" spans="2:27" ht="4.3499999999999996" customHeight="1">
      <c r="B16" s="88"/>
      <c r="C16" s="94"/>
      <c r="D16" s="94"/>
      <c r="E16" s="94"/>
      <c r="F16" s="97"/>
      <c r="G16" s="31"/>
      <c r="H16" s="197"/>
      <c r="I16" s="102"/>
      <c r="J16" s="102"/>
      <c r="K16" s="103"/>
      <c r="L16" s="102"/>
      <c r="M16" s="102"/>
      <c r="N16" s="102"/>
      <c r="O16" s="103"/>
      <c r="P16" s="102"/>
      <c r="Q16" s="102"/>
      <c r="R16" s="102"/>
      <c r="S16" s="103"/>
      <c r="T16" s="102"/>
      <c r="U16" s="102"/>
      <c r="V16" s="102"/>
      <c r="W16" s="103"/>
      <c r="X16" s="102"/>
      <c r="Y16" s="102"/>
      <c r="Z16" s="102"/>
      <c r="AA16" s="105"/>
    </row>
    <row r="17" spans="1:27" ht="15" customHeight="1">
      <c r="B17" s="88" t="s">
        <v>50</v>
      </c>
      <c r="C17" s="89"/>
      <c r="D17" s="89"/>
      <c r="E17" s="89"/>
      <c r="F17" s="146"/>
      <c r="G17" s="31"/>
      <c r="H17" s="197"/>
      <c r="I17" s="102"/>
      <c r="J17" s="102"/>
      <c r="K17" s="103"/>
      <c r="L17" s="102"/>
      <c r="M17" s="201"/>
      <c r="N17" s="102"/>
      <c r="O17" s="103"/>
      <c r="P17" s="102"/>
      <c r="Q17" s="102"/>
      <c r="R17" s="102"/>
      <c r="S17" s="103"/>
      <c r="T17" s="102"/>
      <c r="U17" s="102"/>
      <c r="V17" s="102"/>
      <c r="W17" s="103"/>
      <c r="X17" s="102"/>
      <c r="Y17" s="102"/>
      <c r="Z17" s="102"/>
      <c r="AA17" s="105"/>
    </row>
    <row r="18" spans="1:27" ht="15" customHeight="1">
      <c r="B18" s="88"/>
      <c r="C18" s="145" t="s">
        <v>29</v>
      </c>
      <c r="D18" s="89"/>
      <c r="E18" s="89"/>
      <c r="F18" s="146"/>
      <c r="G18" s="31" t="s">
        <v>157</v>
      </c>
      <c r="H18" s="197">
        <v>116437.682</v>
      </c>
      <c r="I18" s="102">
        <v>121654.54504635592</v>
      </c>
      <c r="J18" s="102">
        <v>128611.72897565678</v>
      </c>
      <c r="K18" s="103">
        <v>136348.96729286792</v>
      </c>
      <c r="L18" s="259"/>
      <c r="M18" s="259"/>
      <c r="N18" s="259"/>
      <c r="O18" s="271"/>
      <c r="P18" s="272"/>
      <c r="Q18" s="272"/>
      <c r="R18" s="272"/>
      <c r="S18" s="271"/>
      <c r="T18" s="272"/>
      <c r="U18" s="272"/>
      <c r="V18" s="272"/>
      <c r="W18" s="271"/>
      <c r="X18" s="272"/>
      <c r="Y18" s="272"/>
      <c r="Z18" s="272"/>
      <c r="AA18" s="273"/>
    </row>
    <row r="19" spans="1:27" ht="15" customHeight="1">
      <c r="B19" s="99"/>
      <c r="C19" s="94" t="s">
        <v>30</v>
      </c>
      <c r="D19" s="94"/>
      <c r="E19" s="94"/>
      <c r="F19" s="97"/>
      <c r="G19" s="31" t="s">
        <v>157</v>
      </c>
      <c r="H19" s="197">
        <v>116903.52799999999</v>
      </c>
      <c r="I19" s="102">
        <v>122315.5081332165</v>
      </c>
      <c r="J19" s="102">
        <v>126978.05078945649</v>
      </c>
      <c r="K19" s="103">
        <v>133173.07582772576</v>
      </c>
      <c r="L19" s="259"/>
      <c r="M19" s="259"/>
      <c r="N19" s="259"/>
      <c r="O19" s="271"/>
      <c r="P19" s="272"/>
      <c r="Q19" s="272"/>
      <c r="R19" s="272"/>
      <c r="S19" s="271"/>
      <c r="T19" s="272"/>
      <c r="U19" s="272"/>
      <c r="V19" s="272"/>
      <c r="W19" s="271"/>
      <c r="X19" s="272"/>
      <c r="Y19" s="272"/>
      <c r="Z19" s="272"/>
      <c r="AA19" s="273"/>
    </row>
    <row r="20" spans="1:27" ht="3.75" customHeight="1">
      <c r="B20" s="99"/>
      <c r="C20" s="94"/>
      <c r="D20" s="129"/>
      <c r="E20" s="94"/>
      <c r="F20" s="97"/>
      <c r="G20" s="31"/>
      <c r="H20" s="197"/>
      <c r="I20" s="102"/>
      <c r="J20" s="102"/>
      <c r="K20" s="103"/>
      <c r="L20" s="272"/>
      <c r="M20" s="272"/>
      <c r="N20" s="272"/>
      <c r="O20" s="271"/>
      <c r="P20" s="272"/>
      <c r="Q20" s="272"/>
      <c r="R20" s="272"/>
      <c r="S20" s="271"/>
      <c r="T20" s="272"/>
      <c r="U20" s="272"/>
      <c r="V20" s="272"/>
      <c r="W20" s="271"/>
      <c r="X20" s="272"/>
      <c r="Y20" s="272"/>
      <c r="Z20" s="272"/>
      <c r="AA20" s="273"/>
    </row>
    <row r="21" spans="1:27" ht="15" customHeight="1">
      <c r="B21" s="99"/>
      <c r="C21" s="145" t="s">
        <v>77</v>
      </c>
      <c r="D21" s="94"/>
      <c r="E21" s="94"/>
      <c r="F21" s="97"/>
      <c r="G21" s="31" t="s">
        <v>157</v>
      </c>
      <c r="H21" s="197">
        <v>-465.84599999999045</v>
      </c>
      <c r="I21" s="102">
        <v>-660.96308686057455</v>
      </c>
      <c r="J21" s="102">
        <v>1633.6781862002827</v>
      </c>
      <c r="K21" s="103">
        <v>3175.8914651421655</v>
      </c>
      <c r="L21" s="272"/>
      <c r="M21" s="272"/>
      <c r="N21" s="272"/>
      <c r="O21" s="271"/>
      <c r="P21" s="272"/>
      <c r="Q21" s="272"/>
      <c r="R21" s="272"/>
      <c r="S21" s="271"/>
      <c r="T21" s="272"/>
      <c r="U21" s="272"/>
      <c r="V21" s="272"/>
      <c r="W21" s="271"/>
      <c r="X21" s="272"/>
      <c r="Y21" s="272"/>
      <c r="Z21" s="272"/>
      <c r="AA21" s="273"/>
    </row>
    <row r="22" spans="1:27" ht="15" customHeight="1">
      <c r="B22" s="88"/>
      <c r="C22" s="145" t="s">
        <v>77</v>
      </c>
      <c r="D22" s="94"/>
      <c r="E22" s="94"/>
      <c r="F22" s="97"/>
      <c r="G22" s="31" t="s">
        <v>134</v>
      </c>
      <c r="H22" s="124">
        <v>5.8546428759547159E-2</v>
      </c>
      <c r="I22" s="115">
        <v>-0.46445941084962522</v>
      </c>
      <c r="J22" s="115">
        <v>1.0967028131914214</v>
      </c>
      <c r="K22" s="114">
        <v>2.0237875374174323</v>
      </c>
      <c r="L22" s="272"/>
      <c r="M22" s="272"/>
      <c r="N22" s="272"/>
      <c r="O22" s="271"/>
      <c r="P22" s="272"/>
      <c r="Q22" s="272"/>
      <c r="R22" s="272"/>
      <c r="S22" s="271"/>
      <c r="T22" s="272"/>
      <c r="U22" s="272"/>
      <c r="V22" s="272"/>
      <c r="W22" s="271"/>
      <c r="X22" s="272"/>
      <c r="Y22" s="272"/>
      <c r="Z22" s="272"/>
      <c r="AA22" s="273"/>
    </row>
    <row r="23" spans="1:27" ht="15" customHeight="1">
      <c r="B23" s="99"/>
      <c r="C23" s="145" t="s">
        <v>51</v>
      </c>
      <c r="D23" s="94"/>
      <c r="E23" s="94"/>
      <c r="F23" s="97"/>
      <c r="G23" s="31" t="s">
        <v>157</v>
      </c>
      <c r="H23" s="197">
        <v>-4991.5117924439592</v>
      </c>
      <c r="I23" s="102">
        <v>-4859.1259519916157</v>
      </c>
      <c r="J23" s="102">
        <v>-3240.5867661287039</v>
      </c>
      <c r="K23" s="103">
        <v>-1781.1162366757408</v>
      </c>
      <c r="L23" s="272"/>
      <c r="M23" s="272"/>
      <c r="N23" s="272"/>
      <c r="O23" s="271"/>
      <c r="P23" s="272"/>
      <c r="Q23" s="272"/>
      <c r="R23" s="272"/>
      <c r="S23" s="271"/>
      <c r="T23" s="272"/>
      <c r="U23" s="272"/>
      <c r="V23" s="272"/>
      <c r="W23" s="271"/>
      <c r="X23" s="272"/>
      <c r="Y23" s="272"/>
      <c r="Z23" s="272"/>
      <c r="AA23" s="273"/>
    </row>
    <row r="24" spans="1:27" ht="15" customHeight="1">
      <c r="B24" s="99"/>
      <c r="C24" s="145" t="s">
        <v>51</v>
      </c>
      <c r="D24" s="94"/>
      <c r="E24" s="94"/>
      <c r="F24" s="97"/>
      <c r="G24" s="31" t="s">
        <v>134</v>
      </c>
      <c r="H24" s="124">
        <v>-3.6499849130491113</v>
      </c>
      <c r="I24" s="115">
        <v>-3.4145125828823155</v>
      </c>
      <c r="J24" s="115">
        <v>-2.1754349496887602</v>
      </c>
      <c r="K24" s="114">
        <v>-1.1349886739013129</v>
      </c>
      <c r="L24" s="272"/>
      <c r="M24" s="272"/>
      <c r="N24" s="272"/>
      <c r="O24" s="271"/>
      <c r="P24" s="272"/>
      <c r="Q24" s="272"/>
      <c r="R24" s="272"/>
      <c r="S24" s="271"/>
      <c r="T24" s="272"/>
      <c r="U24" s="272"/>
      <c r="V24" s="272"/>
      <c r="W24" s="271"/>
      <c r="X24" s="272"/>
      <c r="Y24" s="272"/>
      <c r="Z24" s="272"/>
      <c r="AA24" s="273"/>
    </row>
    <row r="25" spans="1:27" ht="15" customHeight="1" thickBot="1">
      <c r="B25" s="106"/>
      <c r="C25" s="198" t="s">
        <v>52</v>
      </c>
      <c r="D25" s="107"/>
      <c r="E25" s="107"/>
      <c r="F25" s="108"/>
      <c r="G25" s="131" t="s">
        <v>196</v>
      </c>
      <c r="H25" s="185">
        <v>136754.31299999999</v>
      </c>
      <c r="I25" s="111">
        <v>142308.04057807423</v>
      </c>
      <c r="J25" s="111">
        <v>148962.70589898978</v>
      </c>
      <c r="K25" s="110">
        <v>156928.10665268442</v>
      </c>
      <c r="L25" s="274"/>
      <c r="M25" s="274"/>
      <c r="N25" s="274"/>
      <c r="O25" s="275"/>
      <c r="P25" s="274"/>
      <c r="Q25" s="274"/>
      <c r="R25" s="274"/>
      <c r="S25" s="275"/>
      <c r="T25" s="274"/>
      <c r="U25" s="274"/>
      <c r="V25" s="274"/>
      <c r="W25" s="275"/>
      <c r="X25" s="274"/>
      <c r="Y25" s="274"/>
      <c r="Z25" s="274"/>
      <c r="AA25" s="276"/>
    </row>
    <row r="26" spans="1:27" ht="15" thickBot="1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30" customHeight="1">
      <c r="B27" s="240" t="str">
        <f>" "&amp;Súhrn!H3&amp;" - obchodná a platobná bilancia [zmena oproti predchádzajúcemu obdobiu]"</f>
        <v xml:space="preserve"> Jarná strednodobá predikcia (P1Q-2026) - obchodná a platobná bilancia [zmena oproti predchádzajúcemu obdobiu]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5"/>
    </row>
    <row r="28" spans="1:27">
      <c r="A28" s="132"/>
      <c r="B28" s="324" t="s">
        <v>27</v>
      </c>
      <c r="C28" s="325"/>
      <c r="D28" s="325"/>
      <c r="E28" s="325"/>
      <c r="F28" s="326"/>
      <c r="G28" s="327" t="s">
        <v>61</v>
      </c>
      <c r="H28" s="82" t="str">
        <f t="shared" ref="H28:L28" si="0">H$3</f>
        <v>Skutočnosť</v>
      </c>
      <c r="I28" s="330">
        <f t="shared" si="0"/>
        <v>2026</v>
      </c>
      <c r="J28" s="330">
        <f t="shared" si="0"/>
        <v>2027</v>
      </c>
      <c r="K28" s="331">
        <f t="shared" si="0"/>
        <v>2028</v>
      </c>
      <c r="L28" s="312">
        <f t="shared" si="0"/>
        <v>2025</v>
      </c>
      <c r="M28" s="313"/>
      <c r="N28" s="313"/>
      <c r="O28" s="313"/>
      <c r="P28" s="312">
        <f>P$3</f>
        <v>2026</v>
      </c>
      <c r="Q28" s="313"/>
      <c r="R28" s="313"/>
      <c r="S28" s="313"/>
      <c r="T28" s="312">
        <f>T$3</f>
        <v>2027</v>
      </c>
      <c r="U28" s="313"/>
      <c r="V28" s="313"/>
      <c r="W28" s="313"/>
      <c r="X28" s="312">
        <f>X$3</f>
        <v>2028</v>
      </c>
      <c r="Y28" s="313"/>
      <c r="Z28" s="313"/>
      <c r="AA28" s="314"/>
    </row>
    <row r="29" spans="1:27">
      <c r="A29" s="132"/>
      <c r="B29" s="319"/>
      <c r="C29" s="320"/>
      <c r="D29" s="320"/>
      <c r="E29" s="320"/>
      <c r="F29" s="321"/>
      <c r="G29" s="323"/>
      <c r="H29" s="223">
        <f>$H$4</f>
        <v>2025</v>
      </c>
      <c r="I29" s="329"/>
      <c r="J29" s="329"/>
      <c r="K29" s="332"/>
      <c r="L29" s="85" t="s">
        <v>3</v>
      </c>
      <c r="M29" s="85" t="s">
        <v>4</v>
      </c>
      <c r="N29" s="85" t="s">
        <v>5</v>
      </c>
      <c r="O29" s="86" t="s">
        <v>6</v>
      </c>
      <c r="P29" s="84" t="s">
        <v>3</v>
      </c>
      <c r="Q29" s="85" t="s">
        <v>4</v>
      </c>
      <c r="R29" s="85" t="s">
        <v>5</v>
      </c>
      <c r="S29" s="86" t="s">
        <v>6</v>
      </c>
      <c r="T29" s="84" t="s">
        <v>3</v>
      </c>
      <c r="U29" s="85" t="s">
        <v>4</v>
      </c>
      <c r="V29" s="85" t="s">
        <v>5</v>
      </c>
      <c r="W29" s="86" t="s">
        <v>6</v>
      </c>
      <c r="X29" s="85" t="s">
        <v>3</v>
      </c>
      <c r="Y29" s="85" t="s">
        <v>4</v>
      </c>
      <c r="Z29" s="85" t="s">
        <v>5</v>
      </c>
      <c r="AA29" s="87" t="s">
        <v>6</v>
      </c>
    </row>
    <row r="30" spans="1:27" ht="4.3499999999999996" customHeight="1">
      <c r="A30" s="132"/>
      <c r="B30" s="88"/>
      <c r="C30" s="89"/>
      <c r="D30" s="89"/>
      <c r="E30" s="89"/>
      <c r="F30" s="90"/>
      <c r="G30" s="91"/>
      <c r="H30" s="174"/>
      <c r="I30" s="142"/>
      <c r="J30" s="142"/>
      <c r="K30" s="143"/>
      <c r="L30" s="93"/>
      <c r="M30" s="93"/>
      <c r="N30" s="93"/>
      <c r="O30" s="92"/>
      <c r="P30" s="93"/>
      <c r="Q30" s="93"/>
      <c r="R30" s="93"/>
      <c r="S30" s="92"/>
      <c r="T30" s="93"/>
      <c r="U30" s="93"/>
      <c r="V30" s="93"/>
      <c r="W30" s="92"/>
      <c r="X30" s="93"/>
      <c r="Y30" s="93"/>
      <c r="Z30" s="93"/>
      <c r="AA30" s="128"/>
    </row>
    <row r="31" spans="1:27">
      <c r="B31" s="88" t="s">
        <v>45</v>
      </c>
      <c r="C31" s="89"/>
      <c r="D31" s="89"/>
      <c r="E31" s="89"/>
      <c r="F31" s="146"/>
      <c r="G31" s="173"/>
      <c r="H31" s="174"/>
      <c r="I31" s="142"/>
      <c r="J31" s="142"/>
      <c r="K31" s="143"/>
      <c r="L31" s="93"/>
      <c r="M31" s="93"/>
      <c r="N31" s="93"/>
      <c r="O31" s="92"/>
      <c r="P31" s="93"/>
      <c r="Q31" s="93"/>
      <c r="R31" s="93"/>
      <c r="S31" s="92"/>
      <c r="T31" s="93"/>
      <c r="U31" s="93"/>
      <c r="V31" s="93"/>
      <c r="W31" s="92"/>
      <c r="X31" s="93"/>
      <c r="Y31" s="93"/>
      <c r="Z31" s="93"/>
      <c r="AA31" s="128"/>
    </row>
    <row r="32" spans="1:27">
      <c r="B32" s="88"/>
      <c r="C32" s="145" t="s">
        <v>29</v>
      </c>
      <c r="D32" s="89"/>
      <c r="E32" s="89"/>
      <c r="F32" s="191"/>
      <c r="G32" s="31" t="s">
        <v>150</v>
      </c>
      <c r="H32" s="8">
        <v>4.1305765383490325</v>
      </c>
      <c r="I32" s="9">
        <v>1.426078028882884</v>
      </c>
      <c r="J32" s="9">
        <v>4.1300347023879311</v>
      </c>
      <c r="K32" s="10">
        <v>4.3380191912871311</v>
      </c>
      <c r="L32" s="115">
        <v>4.9076598875484194</v>
      </c>
      <c r="M32" s="115">
        <v>-0.50052783872919804</v>
      </c>
      <c r="N32" s="115">
        <v>-2.5228550216333474</v>
      </c>
      <c r="O32" s="114">
        <v>1.7428192536015814</v>
      </c>
      <c r="P32" s="115">
        <v>0.54384547611670087</v>
      </c>
      <c r="Q32" s="115">
        <v>0.55532795938005108</v>
      </c>
      <c r="R32" s="115">
        <v>0.74142593661079559</v>
      </c>
      <c r="S32" s="114">
        <v>0.80229723817313925</v>
      </c>
      <c r="T32" s="115">
        <v>1.0724836555879023</v>
      </c>
      <c r="U32" s="115">
        <v>1.1725737648031753</v>
      </c>
      <c r="V32" s="115">
        <v>1.3665594473722962</v>
      </c>
      <c r="W32" s="114">
        <v>1.2606806025572155</v>
      </c>
      <c r="X32" s="115">
        <v>1.1139707498975611</v>
      </c>
      <c r="Y32" s="115">
        <v>0.82879964937679063</v>
      </c>
      <c r="Z32" s="115">
        <v>0.82364645966093519</v>
      </c>
      <c r="AA32" s="117">
        <v>0.82628303428045058</v>
      </c>
    </row>
    <row r="33" spans="2:27">
      <c r="B33" s="99"/>
      <c r="C33" s="94"/>
      <c r="D33" s="129" t="s">
        <v>46</v>
      </c>
      <c r="E33" s="94"/>
      <c r="F33" s="97"/>
      <c r="G33" s="31" t="s">
        <v>150</v>
      </c>
      <c r="H33" s="8">
        <v>-1.2808802999766442</v>
      </c>
      <c r="I33" s="9">
        <v>-3.5323928864498697</v>
      </c>
      <c r="J33" s="9">
        <v>3.5025705366260809</v>
      </c>
      <c r="K33" s="10">
        <v>3.8122938208209831</v>
      </c>
      <c r="L33" s="19">
        <v>4.1456893911740735</v>
      </c>
      <c r="M33" s="19">
        <v>-5.174635218241292</v>
      </c>
      <c r="N33" s="19">
        <v>3.6242297253335352</v>
      </c>
      <c r="O33" s="199">
        <v>-5.4761724888691816</v>
      </c>
      <c r="P33" s="19">
        <v>-0.57531024920841389</v>
      </c>
      <c r="Q33" s="19">
        <v>0.46966347277648879</v>
      </c>
      <c r="R33" s="19">
        <v>0.57688738534140782</v>
      </c>
      <c r="S33" s="199">
        <v>0.61738468879386232</v>
      </c>
      <c r="T33" s="19">
        <v>0.92429989074467755</v>
      </c>
      <c r="U33" s="19">
        <v>1.0307009955455015</v>
      </c>
      <c r="V33" s="19">
        <v>1.216548165834368</v>
      </c>
      <c r="W33" s="199">
        <v>1.1124212086228766</v>
      </c>
      <c r="X33" s="19">
        <v>0.99193892450561805</v>
      </c>
      <c r="Y33" s="19">
        <v>0.70980960306690122</v>
      </c>
      <c r="Z33" s="19">
        <v>0.71456333948123074</v>
      </c>
      <c r="AA33" s="20">
        <v>0.73028342181100925</v>
      </c>
    </row>
    <row r="34" spans="2:27" ht="15" customHeight="1">
      <c r="B34" s="99"/>
      <c r="C34" s="94"/>
      <c r="D34" s="129" t="s">
        <v>47</v>
      </c>
      <c r="E34" s="94"/>
      <c r="F34" s="97"/>
      <c r="G34" s="31" t="s">
        <v>150</v>
      </c>
      <c r="H34" s="8">
        <v>8.8516099118420897</v>
      </c>
      <c r="I34" s="9">
        <v>5.4106125079415506</v>
      </c>
      <c r="J34" s="9">
        <v>4.5870198199086616</v>
      </c>
      <c r="K34" s="10">
        <v>4.7169373443661726</v>
      </c>
      <c r="L34" s="19">
        <v>2.8955490712034475</v>
      </c>
      <c r="M34" s="19">
        <v>3.8732482046373207</v>
      </c>
      <c r="N34" s="19">
        <v>-7.1526270980671427</v>
      </c>
      <c r="O34" s="199">
        <v>10.060984814055288</v>
      </c>
      <c r="P34" s="19">
        <v>-0.22085433289210243</v>
      </c>
      <c r="Q34" s="19">
        <v>0.61792610409328574</v>
      </c>
      <c r="R34" s="19">
        <v>0.86148305090812016</v>
      </c>
      <c r="S34" s="199">
        <v>0.9368397275543856</v>
      </c>
      <c r="T34" s="19">
        <v>1.1799610226813826</v>
      </c>
      <c r="U34" s="19">
        <v>1.2752137729635535</v>
      </c>
      <c r="V34" s="19">
        <v>1.474825362443184</v>
      </c>
      <c r="W34" s="199">
        <v>1.3674098039648612</v>
      </c>
      <c r="X34" s="19">
        <v>1.2015982269451655</v>
      </c>
      <c r="Y34" s="19">
        <v>0.91406590125011178</v>
      </c>
      <c r="Z34" s="19">
        <v>0.9016553609928053</v>
      </c>
      <c r="AA34" s="20">
        <v>0.8948081965046697</v>
      </c>
    </row>
    <row r="35" spans="2:27" ht="4.3499999999999996" customHeight="1">
      <c r="B35" s="99"/>
      <c r="C35" s="94"/>
      <c r="D35" s="94"/>
      <c r="E35" s="94"/>
      <c r="F35" s="97"/>
      <c r="G35" s="31"/>
      <c r="H35" s="124"/>
      <c r="I35" s="94"/>
      <c r="J35" s="94"/>
      <c r="K35" s="97"/>
      <c r="L35" s="94"/>
      <c r="M35" s="94"/>
      <c r="N35" s="94"/>
      <c r="O35" s="97"/>
      <c r="P35" s="94"/>
      <c r="Q35" s="94"/>
      <c r="R35" s="94"/>
      <c r="S35" s="97"/>
      <c r="T35" s="94"/>
      <c r="U35" s="94"/>
      <c r="V35" s="94"/>
      <c r="W35" s="97"/>
      <c r="X35" s="94"/>
      <c r="Y35" s="94"/>
      <c r="Z35" s="94"/>
      <c r="AA35" s="98"/>
    </row>
    <row r="36" spans="2:27" ht="15" customHeight="1">
      <c r="B36" s="99"/>
      <c r="C36" s="94" t="s">
        <v>30</v>
      </c>
      <c r="D36" s="94"/>
      <c r="E36" s="94"/>
      <c r="F36" s="97"/>
      <c r="G36" s="31" t="s">
        <v>150</v>
      </c>
      <c r="H36" s="8">
        <v>3.919345849937045</v>
      </c>
      <c r="I36" s="115">
        <v>0.39509048445613359</v>
      </c>
      <c r="J36" s="115">
        <v>2.4962800199875232</v>
      </c>
      <c r="K36" s="114">
        <v>3.4712547242890253</v>
      </c>
      <c r="L36" s="115">
        <v>5.9282103479680472</v>
      </c>
      <c r="M36" s="115">
        <v>-1.4488250951527846</v>
      </c>
      <c r="N36" s="115">
        <v>-3.3186617453315677</v>
      </c>
      <c r="O36" s="114">
        <v>1.643872898796289</v>
      </c>
      <c r="P36" s="115">
        <v>0.95548523480175618</v>
      </c>
      <c r="Q36" s="115">
        <v>0.10553612501608711</v>
      </c>
      <c r="R36" s="115">
        <v>0.23059912903822521</v>
      </c>
      <c r="S36" s="114">
        <v>0.37946377626714423</v>
      </c>
      <c r="T36" s="115">
        <v>0.59842935073241676</v>
      </c>
      <c r="U36" s="115">
        <v>0.84767331616430397</v>
      </c>
      <c r="V36" s="115">
        <v>1.0742446866295836</v>
      </c>
      <c r="W36" s="114">
        <v>1.0862560397051624</v>
      </c>
      <c r="X36" s="115">
        <v>0.88475836102013261</v>
      </c>
      <c r="Y36" s="115">
        <v>0.63880077836782334</v>
      </c>
      <c r="Z36" s="115">
        <v>0.66868365323958301</v>
      </c>
      <c r="AA36" s="117">
        <v>0.67715989722607617</v>
      </c>
    </row>
    <row r="37" spans="2:27" ht="15" customHeight="1">
      <c r="B37" s="99"/>
      <c r="C37" s="94"/>
      <c r="D37" s="129" t="s">
        <v>48</v>
      </c>
      <c r="E37" s="94"/>
      <c r="F37" s="97"/>
      <c r="G37" s="31" t="s">
        <v>150</v>
      </c>
      <c r="H37" s="8">
        <v>-8.419760609397855</v>
      </c>
      <c r="I37" s="9">
        <v>-2.8886461832260721</v>
      </c>
      <c r="J37" s="9">
        <v>2.4962800199875375</v>
      </c>
      <c r="K37" s="10">
        <v>3.4712547242890395</v>
      </c>
      <c r="L37" s="19">
        <v>-3.1315541620615051</v>
      </c>
      <c r="M37" s="19">
        <v>-6.0310588391061515E-2</v>
      </c>
      <c r="N37" s="19">
        <v>-9.2609851016193829</v>
      </c>
      <c r="O37" s="199">
        <v>0.74072709246367197</v>
      </c>
      <c r="P37" s="19">
        <v>1.21780401902123</v>
      </c>
      <c r="Q37" s="19">
        <v>0.10553612501608711</v>
      </c>
      <c r="R37" s="19">
        <v>0.23059912903822521</v>
      </c>
      <c r="S37" s="199">
        <v>0.37946377626714423</v>
      </c>
      <c r="T37" s="9">
        <v>0.59842935073241676</v>
      </c>
      <c r="U37" s="19">
        <v>0.84767331616430397</v>
      </c>
      <c r="V37" s="19">
        <v>1.0742446866295836</v>
      </c>
      <c r="W37" s="199">
        <v>1.0862560397051624</v>
      </c>
      <c r="X37" s="19">
        <v>0.88475836102013261</v>
      </c>
      <c r="Y37" s="19">
        <v>0.63880077836782334</v>
      </c>
      <c r="Z37" s="19">
        <v>0.66868365323958301</v>
      </c>
      <c r="AA37" s="20">
        <v>0.67715989722607617</v>
      </c>
    </row>
    <row r="38" spans="2:27" ht="15" customHeight="1">
      <c r="B38" s="99"/>
      <c r="C38" s="94"/>
      <c r="D38" s="129" t="s">
        <v>49</v>
      </c>
      <c r="E38" s="94"/>
      <c r="F38" s="97"/>
      <c r="G38" s="31" t="s">
        <v>150</v>
      </c>
      <c r="H38" s="8">
        <v>9.3458460035199806</v>
      </c>
      <c r="I38" s="9">
        <v>1.5630855074186627</v>
      </c>
      <c r="J38" s="9">
        <v>2.4962800199875375</v>
      </c>
      <c r="K38" s="10">
        <v>3.4712547242890253</v>
      </c>
      <c r="L38" s="19">
        <v>10.874057570543471</v>
      </c>
      <c r="M38" s="19">
        <v>-3.5387957999600985</v>
      </c>
      <c r="N38" s="19">
        <v>-0.76709489208384696</v>
      </c>
      <c r="O38" s="199">
        <v>1.8323707056139682</v>
      </c>
      <c r="P38" s="19">
        <v>1.2064785839727818</v>
      </c>
      <c r="Q38" s="19">
        <v>0.10553612501608711</v>
      </c>
      <c r="R38" s="19">
        <v>0.23059912903822521</v>
      </c>
      <c r="S38" s="199">
        <v>0.37946377626714423</v>
      </c>
      <c r="T38" s="9">
        <v>0.59842935073241676</v>
      </c>
      <c r="U38" s="19">
        <v>0.84767331616430397</v>
      </c>
      <c r="V38" s="19">
        <v>1.0742446866295836</v>
      </c>
      <c r="W38" s="199">
        <v>1.0862560397051624</v>
      </c>
      <c r="X38" s="19">
        <v>0.88475836102013261</v>
      </c>
      <c r="Y38" s="19">
        <v>0.63880077836782334</v>
      </c>
      <c r="Z38" s="19">
        <v>0.66868365323958301</v>
      </c>
      <c r="AA38" s="20">
        <v>0.67715989722607617</v>
      </c>
    </row>
    <row r="39" spans="2:27" ht="4.3499999999999996" customHeight="1">
      <c r="B39" s="88"/>
      <c r="C39" s="94"/>
      <c r="D39" s="94"/>
      <c r="E39" s="94"/>
      <c r="F39" s="97"/>
      <c r="G39" s="31"/>
      <c r="H39" s="205"/>
      <c r="I39" s="94"/>
      <c r="J39" s="94"/>
      <c r="K39" s="97"/>
      <c r="L39" s="94"/>
      <c r="M39" s="94"/>
      <c r="N39" s="94"/>
      <c r="O39" s="97"/>
      <c r="P39" s="94"/>
      <c r="Q39" s="94"/>
      <c r="R39" s="94"/>
      <c r="S39" s="97"/>
      <c r="T39" s="94"/>
      <c r="U39" s="94"/>
      <c r="V39" s="94"/>
      <c r="W39" s="97"/>
      <c r="X39" s="94"/>
      <c r="Y39" s="94"/>
      <c r="Z39" s="94"/>
      <c r="AA39" s="98"/>
    </row>
    <row r="40" spans="2:27" ht="15" customHeight="1">
      <c r="B40" s="88" t="s">
        <v>50</v>
      </c>
      <c r="C40" s="89"/>
      <c r="D40" s="89"/>
      <c r="E40" s="89"/>
      <c r="F40" s="146"/>
      <c r="G40" s="31"/>
      <c r="H40" s="205"/>
      <c r="I40" s="94"/>
      <c r="J40" s="94"/>
      <c r="K40" s="97"/>
      <c r="L40" s="94"/>
      <c r="M40" s="94"/>
      <c r="N40" s="94"/>
      <c r="O40" s="97"/>
      <c r="P40" s="94"/>
      <c r="Q40" s="94"/>
      <c r="R40" s="94"/>
      <c r="S40" s="97"/>
      <c r="T40" s="94"/>
      <c r="U40" s="94"/>
      <c r="V40" s="94"/>
      <c r="W40" s="97"/>
      <c r="X40" s="94"/>
      <c r="Y40" s="94"/>
      <c r="Z40" s="94"/>
      <c r="AA40" s="98"/>
    </row>
    <row r="41" spans="2:27" ht="15" customHeight="1">
      <c r="B41" s="88"/>
      <c r="C41" s="145" t="s">
        <v>29</v>
      </c>
      <c r="D41" s="89"/>
      <c r="E41" s="89"/>
      <c r="F41" s="146"/>
      <c r="G41" s="31" t="s">
        <v>150</v>
      </c>
      <c r="H41" s="124">
        <v>4.7750433551826399</v>
      </c>
      <c r="I41" s="115">
        <v>4.4803906748640987</v>
      </c>
      <c r="J41" s="115">
        <v>5.7188031295089203</v>
      </c>
      <c r="K41" s="114">
        <v>6.0159663343579028</v>
      </c>
      <c r="L41" s="57"/>
      <c r="M41" s="57"/>
      <c r="N41" s="57"/>
      <c r="O41" s="277"/>
      <c r="P41" s="57"/>
      <c r="Q41" s="57"/>
      <c r="R41" s="57"/>
      <c r="S41" s="277"/>
      <c r="T41" s="57"/>
      <c r="U41" s="57"/>
      <c r="V41" s="57"/>
      <c r="W41" s="277"/>
      <c r="X41" s="57"/>
      <c r="Y41" s="57"/>
      <c r="Z41" s="57"/>
      <c r="AA41" s="278"/>
    </row>
    <row r="42" spans="2:27" ht="15" customHeight="1" thickBot="1">
      <c r="B42" s="106"/>
      <c r="C42" s="107" t="s">
        <v>30</v>
      </c>
      <c r="D42" s="107"/>
      <c r="E42" s="107"/>
      <c r="F42" s="108"/>
      <c r="G42" s="131" t="s">
        <v>150</v>
      </c>
      <c r="H42" s="125">
        <v>4.8077891436647091</v>
      </c>
      <c r="I42" s="119">
        <v>4.6294412374077387</v>
      </c>
      <c r="J42" s="119">
        <v>3.8118982027707471</v>
      </c>
      <c r="K42" s="118">
        <v>4.8788156691279561</v>
      </c>
      <c r="L42" s="279"/>
      <c r="M42" s="279"/>
      <c r="N42" s="279"/>
      <c r="O42" s="280"/>
      <c r="P42" s="279"/>
      <c r="Q42" s="279"/>
      <c r="R42" s="279"/>
      <c r="S42" s="280"/>
      <c r="T42" s="279"/>
      <c r="U42" s="279"/>
      <c r="V42" s="279"/>
      <c r="W42" s="280"/>
      <c r="X42" s="279"/>
      <c r="Y42" s="279"/>
      <c r="Z42" s="279"/>
      <c r="AA42" s="281"/>
    </row>
    <row r="43" spans="2:27">
      <c r="B43" s="132" t="s">
        <v>115</v>
      </c>
      <c r="C43" s="132"/>
      <c r="D43" s="132"/>
      <c r="E43" s="132"/>
      <c r="F43" s="132"/>
    </row>
    <row r="44" spans="2:27"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</row>
    <row r="45" spans="2:27"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AA54"/>
  <sheetViews>
    <sheetView showGridLines="0" zoomScale="80" zoomScaleNormal="80" workbookViewId="0">
      <selection activeCell="U16" sqref="U16"/>
    </sheetView>
  </sheetViews>
  <sheetFormatPr defaultColWidth="9.140625" defaultRowHeight="14.25"/>
  <cols>
    <col min="1" max="5" width="3.140625" style="70" customWidth="1"/>
    <col min="6" max="6" width="31.5703125" style="70" customWidth="1"/>
    <col min="7" max="7" width="28.140625" style="70" customWidth="1"/>
    <col min="8" max="10" width="11.7109375" style="70" customWidth="1"/>
    <col min="11" max="11" width="11.7109375" style="1" customWidth="1"/>
    <col min="12" max="16384" width="9.140625" style="1"/>
  </cols>
  <sheetData>
    <row r="1" spans="2:27" ht="22.5" customHeight="1" thickBot="1">
      <c r="B1" s="242" t="s">
        <v>109</v>
      </c>
      <c r="C1" s="243"/>
      <c r="D1" s="243"/>
      <c r="E1" s="243"/>
      <c r="F1" s="243"/>
      <c r="G1" s="270"/>
    </row>
    <row r="2" spans="2:27" ht="30" customHeight="1">
      <c r="B2" s="240" t="str">
        <f>" "&amp;Súhrn!H3&amp;" - sektor verejnej správy [objem]"</f>
        <v xml:space="preserve"> Jarná strednodobá predikcia (P1Q-2026) - sektor verejnej správy [objem]</v>
      </c>
      <c r="C2" s="241"/>
      <c r="D2" s="241"/>
      <c r="E2" s="241"/>
      <c r="F2" s="241"/>
      <c r="G2" s="241"/>
      <c r="H2" s="241"/>
      <c r="I2" s="241"/>
      <c r="J2" s="241"/>
      <c r="K2" s="282"/>
    </row>
    <row r="3" spans="2:27" ht="30" customHeight="1">
      <c r="B3" s="166" t="s">
        <v>27</v>
      </c>
      <c r="C3" s="167"/>
      <c r="D3" s="167"/>
      <c r="E3" s="167"/>
      <c r="F3" s="168"/>
      <c r="G3" s="169" t="s">
        <v>61</v>
      </c>
      <c r="H3" s="170">
        <v>2025</v>
      </c>
      <c r="I3" s="171">
        <v>2026</v>
      </c>
      <c r="J3" s="171">
        <v>2027</v>
      </c>
      <c r="K3" s="172">
        <v>2028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ht="4.3499999999999996" customHeight="1">
      <c r="B4" s="88"/>
      <c r="C4" s="89"/>
      <c r="D4" s="89"/>
      <c r="E4" s="89"/>
      <c r="F4" s="146"/>
      <c r="G4" s="173"/>
      <c r="H4" s="174"/>
      <c r="I4" s="142"/>
      <c r="J4" s="142"/>
      <c r="K4" s="17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5" customHeight="1">
      <c r="B5" s="88" t="s">
        <v>91</v>
      </c>
      <c r="C5" s="89"/>
      <c r="D5" s="89"/>
      <c r="E5" s="89"/>
      <c r="F5" s="146"/>
      <c r="G5" s="173"/>
      <c r="H5" s="176"/>
      <c r="I5" s="177"/>
      <c r="J5" s="177"/>
      <c r="K5" s="17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15" customHeight="1">
      <c r="B6" s="99"/>
      <c r="C6" s="145" t="s">
        <v>186</v>
      </c>
      <c r="D6" s="179"/>
      <c r="E6" s="179"/>
      <c r="F6" s="180"/>
      <c r="G6" s="31" t="s">
        <v>195</v>
      </c>
      <c r="H6" s="181">
        <v>-6227.5290265678996</v>
      </c>
      <c r="I6" s="101">
        <v>-6183.6269656738441</v>
      </c>
      <c r="J6" s="101">
        <v>-6688.7984792258212</v>
      </c>
      <c r="K6" s="182">
        <v>-6572.1257069875355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ht="15" customHeight="1">
      <c r="B7" s="99"/>
      <c r="C7" s="145" t="s">
        <v>92</v>
      </c>
      <c r="D7" s="179"/>
      <c r="E7" s="179"/>
      <c r="F7" s="180"/>
      <c r="G7" s="31" t="s">
        <v>195</v>
      </c>
      <c r="H7" s="183">
        <v>-4003.8183010295561</v>
      </c>
      <c r="I7" s="19">
        <v>-3860.1089403154074</v>
      </c>
      <c r="J7" s="19">
        <v>-4183.8666655757197</v>
      </c>
      <c r="K7" s="182">
        <v>-3832.8498996658177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ht="15" customHeight="1">
      <c r="B8" s="99"/>
      <c r="C8" s="94" t="s">
        <v>89</v>
      </c>
      <c r="D8" s="129"/>
      <c r="E8" s="94"/>
      <c r="F8" s="97"/>
      <c r="G8" s="31" t="s">
        <v>195</v>
      </c>
      <c r="H8" s="183">
        <v>59238.296753143077</v>
      </c>
      <c r="I8" s="19">
        <v>61161.439158742694</v>
      </c>
      <c r="J8" s="19">
        <v>62105.794284875708</v>
      </c>
      <c r="K8" s="182">
        <v>64427.94062189613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5" customHeight="1">
      <c r="B9" s="99"/>
      <c r="C9" s="94"/>
      <c r="D9" s="94" t="s">
        <v>93</v>
      </c>
      <c r="E9" s="94"/>
      <c r="F9" s="97"/>
      <c r="G9" s="31" t="s">
        <v>195</v>
      </c>
      <c r="H9" s="181">
        <v>57005.7944469086</v>
      </c>
      <c r="I9" s="101">
        <v>58848.796635647312</v>
      </c>
      <c r="J9" s="101">
        <v>60433.25842640231</v>
      </c>
      <c r="K9" s="182">
        <v>62339.156123942339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5" customHeight="1">
      <c r="B10" s="99"/>
      <c r="C10" s="94"/>
      <c r="D10" s="94" t="s">
        <v>94</v>
      </c>
      <c r="E10" s="94"/>
      <c r="F10" s="97"/>
      <c r="G10" s="31" t="s">
        <v>195</v>
      </c>
      <c r="H10" s="181">
        <v>2232.502306234474</v>
      </c>
      <c r="I10" s="101">
        <v>2312.6425230953855</v>
      </c>
      <c r="J10" s="101">
        <v>1672.5358584733954</v>
      </c>
      <c r="K10" s="182">
        <v>2088.7844979537895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6" customHeight="1">
      <c r="B11" s="99"/>
      <c r="C11" s="94"/>
      <c r="D11" s="129"/>
      <c r="E11" s="94"/>
      <c r="F11" s="97"/>
      <c r="G11" s="31"/>
      <c r="H11" s="181"/>
      <c r="I11" s="101"/>
      <c r="J11" s="101"/>
      <c r="K11" s="18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15" customHeight="1">
      <c r="B12" s="99"/>
      <c r="C12" s="94" t="s">
        <v>90</v>
      </c>
      <c r="D12" s="129"/>
      <c r="E12" s="94"/>
      <c r="F12" s="97"/>
      <c r="G12" s="31" t="s">
        <v>195</v>
      </c>
      <c r="H12" s="181">
        <v>65465.825779710976</v>
      </c>
      <c r="I12" s="101">
        <v>67345.066124416539</v>
      </c>
      <c r="J12" s="101">
        <v>68794.59276410153</v>
      </c>
      <c r="K12" s="182">
        <v>71000.066328883666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 ht="15" customHeight="1">
      <c r="B13" s="99"/>
      <c r="C13" s="94" t="s">
        <v>95</v>
      </c>
      <c r="D13" s="129"/>
      <c r="E13" s="94"/>
      <c r="F13" s="97"/>
      <c r="G13" s="31" t="s">
        <v>195</v>
      </c>
      <c r="H13" s="181">
        <v>63242.115054172631</v>
      </c>
      <c r="I13" s="101">
        <v>65021.548099058098</v>
      </c>
      <c r="J13" s="101">
        <v>66289.660950451434</v>
      </c>
      <c r="K13" s="182">
        <v>68260.790521561954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5" customHeight="1">
      <c r="B14" s="99"/>
      <c r="C14" s="94"/>
      <c r="D14" s="94" t="s">
        <v>96</v>
      </c>
      <c r="E14" s="94"/>
      <c r="F14" s="97"/>
      <c r="G14" s="31" t="s">
        <v>195</v>
      </c>
      <c r="H14" s="181">
        <v>58325.323290473105</v>
      </c>
      <c r="I14" s="101">
        <v>59891.483705627412</v>
      </c>
      <c r="J14" s="101">
        <v>62214.353185193817</v>
      </c>
      <c r="K14" s="182">
        <v>64468.390423435943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5" customHeight="1">
      <c r="B15" s="99"/>
      <c r="C15" s="94"/>
      <c r="D15" s="94" t="s">
        <v>97</v>
      </c>
      <c r="E15" s="94"/>
      <c r="F15" s="97"/>
      <c r="G15" s="31" t="s">
        <v>195</v>
      </c>
      <c r="H15" s="181">
        <v>7140.5024892378697</v>
      </c>
      <c r="I15" s="101">
        <v>7453.5824187891276</v>
      </c>
      <c r="J15" s="101">
        <v>6580.2395789077182</v>
      </c>
      <c r="K15" s="182">
        <v>6531.6759054477288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6" customHeight="1">
      <c r="B16" s="99"/>
      <c r="C16" s="94"/>
      <c r="D16" s="94"/>
      <c r="E16" s="94"/>
      <c r="F16" s="97"/>
      <c r="G16" s="31"/>
      <c r="H16" s="181"/>
      <c r="I16" s="101"/>
      <c r="J16" s="101"/>
      <c r="K16" s="18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" customHeight="1" thickBot="1">
      <c r="B17" s="184" t="s">
        <v>88</v>
      </c>
      <c r="C17" s="107"/>
      <c r="D17" s="107"/>
      <c r="E17" s="107"/>
      <c r="F17" s="108"/>
      <c r="G17" s="131" t="s">
        <v>195</v>
      </c>
      <c r="H17" s="185">
        <v>83967.028765829469</v>
      </c>
      <c r="I17" s="111">
        <v>89634.056464168112</v>
      </c>
      <c r="J17" s="111">
        <v>95998.003149157623</v>
      </c>
      <c r="K17" s="186">
        <v>102208.97067481108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2.75" customHeight="1" thickBot="1">
      <c r="B18" s="94"/>
      <c r="C18" s="94"/>
      <c r="D18" s="129"/>
      <c r="E18" s="94"/>
      <c r="F18" s="94"/>
      <c r="G18" s="187"/>
      <c r="H18" s="101"/>
      <c r="I18" s="101"/>
      <c r="J18" s="101"/>
      <c r="K18" s="10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0" customHeight="1">
      <c r="B19" s="240" t="str">
        <f>" "&amp;Súhrn!H3&amp;" - sektor verejnej správy [% HDP]"</f>
        <v xml:space="preserve"> Jarná strednodobá predikcia (P1Q-2026) - sektor verejnej správy [% HDP]</v>
      </c>
      <c r="C19" s="241"/>
      <c r="D19" s="241"/>
      <c r="E19" s="241"/>
      <c r="F19" s="241"/>
      <c r="G19" s="241"/>
      <c r="H19" s="241"/>
      <c r="I19" s="241"/>
      <c r="J19" s="241"/>
      <c r="K19" s="28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30" customHeight="1">
      <c r="B20" s="166" t="s">
        <v>27</v>
      </c>
      <c r="C20" s="167"/>
      <c r="D20" s="167"/>
      <c r="E20" s="167"/>
      <c r="F20" s="168"/>
      <c r="G20" s="188" t="s">
        <v>61</v>
      </c>
      <c r="H20" s="170">
        <f>H3</f>
        <v>2025</v>
      </c>
      <c r="I20" s="171">
        <f>I3</f>
        <v>2026</v>
      </c>
      <c r="J20" s="171">
        <f>J3</f>
        <v>2027</v>
      </c>
      <c r="K20" s="172">
        <f>K3</f>
        <v>2028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3.75" customHeight="1">
      <c r="B21" s="189"/>
      <c r="C21" s="190"/>
      <c r="D21" s="190"/>
      <c r="E21" s="190"/>
      <c r="F21" s="191"/>
      <c r="G21" s="173"/>
      <c r="H21" s="174"/>
      <c r="I21" s="142"/>
      <c r="J21" s="142"/>
      <c r="K21" s="17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" customHeight="1">
      <c r="B22" s="88" t="s">
        <v>91</v>
      </c>
      <c r="C22" s="89"/>
      <c r="D22" s="89"/>
      <c r="E22" s="89"/>
      <c r="F22" s="146"/>
      <c r="G22" s="31"/>
      <c r="H22" s="181"/>
      <c r="I22" s="101"/>
      <c r="J22" s="101"/>
      <c r="K22" s="19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" customHeight="1">
      <c r="B23" s="99"/>
      <c r="C23" s="145" t="s">
        <v>187</v>
      </c>
      <c r="D23" s="179"/>
      <c r="E23" s="179"/>
      <c r="F23" s="180"/>
      <c r="G23" s="31" t="s">
        <v>134</v>
      </c>
      <c r="H23" s="183">
        <f>+H6/H$41*100</f>
        <v>-4.5538081322289994</v>
      </c>
      <c r="I23" s="19">
        <f t="shared" ref="H23:I27" si="0">+I6/I$41*100</f>
        <v>-4.3452407471532366</v>
      </c>
      <c r="J23" s="19">
        <f t="shared" ref="J23" si="1">+J6/J$41*100</f>
        <v>-4.4902503877456637</v>
      </c>
      <c r="K23" s="20">
        <f t="shared" ref="K23:K27" si="2">+K6/K$41*100</f>
        <v>-4.1879850889509935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" customHeight="1">
      <c r="B24" s="99"/>
      <c r="C24" s="145" t="s">
        <v>92</v>
      </c>
      <c r="D24" s="179"/>
      <c r="E24" s="179"/>
      <c r="F24" s="180"/>
      <c r="G24" s="31" t="s">
        <v>134</v>
      </c>
      <c r="H24" s="183">
        <f t="shared" si="0"/>
        <v>-2.9277455410342754</v>
      </c>
      <c r="I24" s="19">
        <f t="shared" si="0"/>
        <v>-2.7125023467648983</v>
      </c>
      <c r="J24" s="19">
        <f t="shared" ref="J24" si="3">+J7/J$41*100</f>
        <v>-2.8086672031943087</v>
      </c>
      <c r="K24" s="20">
        <f t="shared" si="2"/>
        <v>-2.4424241019798556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" customHeight="1">
      <c r="B25" s="99"/>
      <c r="C25" s="94" t="s">
        <v>89</v>
      </c>
      <c r="D25" s="129"/>
      <c r="E25" s="94"/>
      <c r="F25" s="97"/>
      <c r="G25" s="31" t="s">
        <v>134</v>
      </c>
      <c r="H25" s="183">
        <f t="shared" si="0"/>
        <v>43.31731515710446</v>
      </c>
      <c r="I25" s="19">
        <f t="shared" si="0"/>
        <v>42.978203417246682</v>
      </c>
      <c r="J25" s="19">
        <f t="shared" ref="J25" si="4">+J8/J$41*100</f>
        <v>41.692176514965482</v>
      </c>
      <c r="K25" s="20">
        <f t="shared" si="2"/>
        <v>41.0557050589344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" customHeight="1">
      <c r="B26" s="99"/>
      <c r="C26" s="94"/>
      <c r="D26" s="94" t="s">
        <v>93</v>
      </c>
      <c r="E26" s="94"/>
      <c r="F26" s="97"/>
      <c r="G26" s="31" t="s">
        <v>134</v>
      </c>
      <c r="H26" s="183">
        <f>+H9/H$41*100</f>
        <v>41.684823824831476</v>
      </c>
      <c r="I26" s="19">
        <f t="shared" si="0"/>
        <v>41.353107242988976</v>
      </c>
      <c r="J26" s="19">
        <f t="shared" ref="J26" si="5">+J9/J$41*100</f>
        <v>40.569388197997384</v>
      </c>
      <c r="K26" s="20">
        <f t="shared" si="2"/>
        <v>39.724659561408124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" customHeight="1">
      <c r="B27" s="75"/>
      <c r="D27" s="94" t="s">
        <v>94</v>
      </c>
      <c r="E27" s="94"/>
      <c r="F27" s="97"/>
      <c r="G27" s="31" t="s">
        <v>134</v>
      </c>
      <c r="H27" s="183">
        <f>+H10/H$41*100</f>
        <v>1.6324913322729895</v>
      </c>
      <c r="I27" s="19">
        <f t="shared" si="0"/>
        <v>1.6250961742577044</v>
      </c>
      <c r="J27" s="19">
        <f t="shared" ref="J27" si="6">+J10/J$41*100</f>
        <v>1.1227883169680917</v>
      </c>
      <c r="K27" s="20">
        <f t="shared" si="2"/>
        <v>1.3310454975262767</v>
      </c>
    </row>
    <row r="28" spans="1:27" ht="3.75" customHeight="1">
      <c r="A28" s="132"/>
      <c r="B28" s="226"/>
      <c r="C28" s="132"/>
      <c r="D28" s="129"/>
      <c r="E28" s="94"/>
      <c r="F28" s="97"/>
      <c r="G28" s="31"/>
      <c r="H28" s="183"/>
      <c r="I28" s="19"/>
      <c r="J28" s="19"/>
      <c r="K28" s="20"/>
    </row>
    <row r="29" spans="1:27" ht="15" customHeight="1">
      <c r="A29" s="132"/>
      <c r="B29" s="226"/>
      <c r="C29" s="132" t="s">
        <v>90</v>
      </c>
      <c r="D29" s="129"/>
      <c r="E29" s="94"/>
      <c r="F29" s="97"/>
      <c r="G29" s="31" t="s">
        <v>134</v>
      </c>
      <c r="H29" s="183">
        <f t="shared" ref="H29:I32" si="7">+H12/H$41*100</f>
        <v>47.871123289333461</v>
      </c>
      <c r="I29" s="19">
        <f t="shared" si="7"/>
        <v>47.323444164399916</v>
      </c>
      <c r="J29" s="19">
        <f t="shared" ref="J29" si="8">+J12/J$41*100</f>
        <v>46.182426902711136</v>
      </c>
      <c r="K29" s="20">
        <f t="shared" ref="K29:K32" si="9">+K12/K$41*100</f>
        <v>45.243690147885395</v>
      </c>
    </row>
    <row r="30" spans="1:27" ht="15" customHeight="1">
      <c r="A30" s="132"/>
      <c r="B30" s="226"/>
      <c r="C30" s="132" t="s">
        <v>95</v>
      </c>
      <c r="D30" s="129"/>
      <c r="E30" s="94"/>
      <c r="F30" s="97"/>
      <c r="G30" s="31" t="s">
        <v>134</v>
      </c>
      <c r="H30" s="183">
        <f t="shared" si="7"/>
        <v>46.245060698138737</v>
      </c>
      <c r="I30" s="19">
        <f t="shared" si="7"/>
        <v>45.690705764011582</v>
      </c>
      <c r="J30" s="19">
        <f t="shared" ref="J30" si="10">+J13/J$41*100</f>
        <v>44.500843718159786</v>
      </c>
      <c r="K30" s="20">
        <f t="shared" si="9"/>
        <v>43.49812916091426</v>
      </c>
    </row>
    <row r="31" spans="1:27" ht="15" customHeight="1">
      <c r="B31" s="75"/>
      <c r="D31" s="94" t="s">
        <v>96</v>
      </c>
      <c r="E31" s="94"/>
      <c r="F31" s="97"/>
      <c r="G31" s="31" t="s">
        <v>134</v>
      </c>
      <c r="H31" s="183">
        <f t="shared" si="7"/>
        <v>42.649713936607689</v>
      </c>
      <c r="I31" s="19">
        <f t="shared" si="7"/>
        <v>42.085804472003282</v>
      </c>
      <c r="J31" s="19">
        <f t="shared" ref="J31" si="11">+J14/J$41*100</f>
        <v>41.76505307803739</v>
      </c>
      <c r="K31" s="20">
        <f t="shared" si="9"/>
        <v>41.081481067071259</v>
      </c>
    </row>
    <row r="32" spans="1:27" ht="15" customHeight="1">
      <c r="B32" s="75"/>
      <c r="D32" s="94" t="s">
        <v>97</v>
      </c>
      <c r="E32" s="94"/>
      <c r="F32" s="97"/>
      <c r="G32" s="31" t="s">
        <v>134</v>
      </c>
      <c r="H32" s="183">
        <f t="shared" si="7"/>
        <v>5.2214093527257672</v>
      </c>
      <c r="I32" s="19">
        <f t="shared" si="7"/>
        <v>5.2376396923966366</v>
      </c>
      <c r="J32" s="19">
        <f t="shared" ref="J32" si="12">+J15/J$41*100</f>
        <v>4.4173738246737519</v>
      </c>
      <c r="K32" s="20">
        <f t="shared" si="9"/>
        <v>4.1622090808141392</v>
      </c>
    </row>
    <row r="33" spans="1:23" ht="3.75" customHeight="1">
      <c r="A33" s="74"/>
      <c r="B33" s="75"/>
      <c r="D33" s="94"/>
      <c r="E33" s="94"/>
      <c r="F33" s="97"/>
      <c r="G33" s="31"/>
      <c r="H33" s="183"/>
      <c r="I33" s="19"/>
      <c r="J33" s="19"/>
      <c r="K33" s="2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" customHeight="1">
      <c r="A34" s="74"/>
      <c r="B34" s="71" t="s">
        <v>104</v>
      </c>
      <c r="C34" s="72"/>
      <c r="D34" s="89"/>
      <c r="E34" s="89"/>
      <c r="F34" s="146"/>
      <c r="G34" s="31"/>
      <c r="H34" s="183"/>
      <c r="I34" s="19"/>
      <c r="J34" s="19"/>
      <c r="K34" s="2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" customHeight="1">
      <c r="A35" s="74"/>
      <c r="B35" s="75"/>
      <c r="C35" s="70" t="s">
        <v>101</v>
      </c>
      <c r="D35" s="179"/>
      <c r="E35" s="179"/>
      <c r="F35" s="180"/>
      <c r="G35" s="7" t="s">
        <v>141</v>
      </c>
      <c r="H35" s="283">
        <v>-0.10201935433455933</v>
      </c>
      <c r="I35" s="284">
        <v>-0.42460935102711383</v>
      </c>
      <c r="J35" s="284">
        <v>-0.44044024951814098</v>
      </c>
      <c r="K35" s="285">
        <v>-0.27262410540340998</v>
      </c>
      <c r="L35" s="137"/>
      <c r="M35" s="137"/>
      <c r="O35" s="137"/>
      <c r="P35" s="137"/>
      <c r="Q35" s="137"/>
      <c r="R35" s="137"/>
    </row>
    <row r="36" spans="1:23" ht="15" customHeight="1">
      <c r="A36" s="74"/>
      <c r="B36" s="75"/>
      <c r="C36" s="70" t="s">
        <v>102</v>
      </c>
      <c r="D36" s="179"/>
      <c r="E36" s="179"/>
      <c r="F36" s="180"/>
      <c r="G36" s="7" t="s">
        <v>141</v>
      </c>
      <c r="H36" s="283">
        <v>-4.5018786057743165</v>
      </c>
      <c r="I36" s="284">
        <v>-3.9346854157856987</v>
      </c>
      <c r="J36" s="284">
        <v>-4.0565232278828649</v>
      </c>
      <c r="K36" s="285">
        <v>-3.9153609835475924</v>
      </c>
      <c r="L36" s="137"/>
      <c r="M36" s="137"/>
      <c r="O36" s="137"/>
      <c r="P36" s="137"/>
      <c r="Q36" s="137"/>
      <c r="R36" s="137"/>
    </row>
    <row r="37" spans="1:23" ht="15" customHeight="1">
      <c r="A37" s="74"/>
      <c r="B37" s="75"/>
      <c r="C37" s="70" t="s">
        <v>103</v>
      </c>
      <c r="D37" s="179"/>
      <c r="E37" s="179"/>
      <c r="F37" s="180"/>
      <c r="G37" s="7" t="s">
        <v>141</v>
      </c>
      <c r="H37" s="283">
        <v>-2.8317975555955117</v>
      </c>
      <c r="I37" s="284">
        <v>-2.3087229692460545</v>
      </c>
      <c r="J37" s="284">
        <v>-2.3885875966666967</v>
      </c>
      <c r="K37" s="285">
        <v>-2.1820056907161591</v>
      </c>
      <c r="L37" s="137"/>
      <c r="M37" s="137"/>
      <c r="O37" s="137"/>
      <c r="P37" s="137"/>
      <c r="Q37" s="137"/>
      <c r="R37" s="137"/>
    </row>
    <row r="38" spans="1:23" ht="15" customHeight="1">
      <c r="A38" s="74"/>
      <c r="B38" s="75"/>
      <c r="C38" s="70" t="s">
        <v>181</v>
      </c>
      <c r="D38" s="179"/>
      <c r="E38" s="179"/>
      <c r="F38" s="180"/>
      <c r="G38" s="7" t="s">
        <v>142</v>
      </c>
      <c r="H38" s="283">
        <v>1.3820721444138462</v>
      </c>
      <c r="I38" s="284">
        <v>0.52307458634945725</v>
      </c>
      <c r="J38" s="284">
        <v>-7.9864627420642265E-2</v>
      </c>
      <c r="K38" s="285">
        <v>0.2065819059505376</v>
      </c>
      <c r="L38" s="137"/>
      <c r="M38" s="137"/>
      <c r="O38" s="137"/>
      <c r="P38" s="137"/>
      <c r="Q38" s="137"/>
      <c r="R38" s="137"/>
    </row>
    <row r="39" spans="1:23" ht="14.85" customHeight="1">
      <c r="A39" s="74"/>
      <c r="B39" s="75"/>
      <c r="D39" s="94"/>
      <c r="E39" s="94"/>
      <c r="F39" s="97"/>
      <c r="G39" s="31"/>
      <c r="H39" s="183"/>
      <c r="I39" s="19"/>
      <c r="J39" s="19"/>
      <c r="K39" s="20"/>
    </row>
    <row r="40" spans="1:23" ht="15" customHeight="1">
      <c r="A40" s="74"/>
      <c r="B40" s="138" t="s">
        <v>88</v>
      </c>
      <c r="D40" s="94"/>
      <c r="E40" s="94"/>
      <c r="F40" s="97"/>
      <c r="G40" s="31" t="s">
        <v>134</v>
      </c>
      <c r="H40" s="204">
        <f>+H17/H$41*100</f>
        <v>61.399912678314926</v>
      </c>
      <c r="I40" s="201">
        <f>+I17/I$41*100</f>
        <v>62.985939585748376</v>
      </c>
      <c r="J40" s="201">
        <f t="shared" ref="J40" si="13">+J17/J$41*100</f>
        <v>64.444320187264168</v>
      </c>
      <c r="K40" s="203">
        <f t="shared" ref="K40" si="14">+K17/K$41*100</f>
        <v>65.131079992586322</v>
      </c>
    </row>
    <row r="41" spans="1:23" ht="15" customHeight="1" thickBot="1">
      <c r="B41" s="76"/>
      <c r="C41" s="139" t="s">
        <v>52</v>
      </c>
      <c r="D41" s="107"/>
      <c r="E41" s="107"/>
      <c r="F41" s="108"/>
      <c r="G41" s="131" t="s">
        <v>196</v>
      </c>
      <c r="H41" s="185">
        <v>136754.31299999999</v>
      </c>
      <c r="I41" s="111">
        <v>142308.04057807423</v>
      </c>
      <c r="J41" s="111">
        <v>148962.70589898978</v>
      </c>
      <c r="K41" s="113">
        <v>156928.10665268442</v>
      </c>
    </row>
    <row r="42" spans="1:23" ht="12" customHeight="1">
      <c r="B42" s="132" t="s">
        <v>115</v>
      </c>
      <c r="C42" s="132"/>
      <c r="D42" s="132"/>
      <c r="E42" s="132"/>
      <c r="F42" s="132"/>
      <c r="G42" s="132"/>
      <c r="H42" s="132"/>
      <c r="I42" s="132"/>
      <c r="J42" s="132"/>
    </row>
    <row r="43" spans="1:23" ht="12" customHeight="1">
      <c r="B43" s="132" t="s">
        <v>128</v>
      </c>
      <c r="C43" s="132"/>
      <c r="D43" s="132"/>
      <c r="E43" s="132"/>
      <c r="F43" s="132"/>
      <c r="G43" s="132"/>
      <c r="H43" s="132"/>
      <c r="I43" s="132"/>
      <c r="J43" s="132"/>
    </row>
    <row r="44" spans="1:23" ht="12" customHeight="1">
      <c r="B44" s="132" t="s">
        <v>129</v>
      </c>
      <c r="C44" s="132"/>
      <c r="D44" s="132"/>
      <c r="E44" s="132"/>
      <c r="F44" s="132"/>
      <c r="G44" s="132"/>
      <c r="H44" s="286"/>
      <c r="I44" s="286"/>
      <c r="J44" s="286"/>
    </row>
    <row r="45" spans="1:23" ht="12" customHeight="1"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V34"/>
  <sheetViews>
    <sheetView showGridLines="0" zoomScale="80" zoomScaleNormal="80" workbookViewId="0">
      <selection activeCell="N42" sqref="N42"/>
    </sheetView>
  </sheetViews>
  <sheetFormatPr defaultColWidth="9.140625" defaultRowHeight="14.25"/>
  <cols>
    <col min="1" max="2" width="3.140625" style="70" customWidth="1"/>
    <col min="3" max="3" width="36.42578125" style="70" customWidth="1"/>
    <col min="4" max="5" width="7.5703125" style="70" customWidth="1"/>
    <col min="6" max="6" width="7.5703125" style="1" customWidth="1"/>
    <col min="7" max="10" width="7.5703125" style="70" customWidth="1"/>
    <col min="11" max="11" width="7.5703125" style="1" customWidth="1"/>
    <col min="12" max="15" width="7.5703125" style="70" customWidth="1"/>
    <col min="16" max="16" width="7.5703125" style="1" customWidth="1"/>
    <col min="17" max="18" width="7.5703125" style="70" customWidth="1"/>
    <col min="19" max="16384" width="9.140625" style="70"/>
  </cols>
  <sheetData>
    <row r="1" spans="2:22" ht="22.5" customHeight="1" thickBot="1">
      <c r="B1" s="288" t="s">
        <v>110</v>
      </c>
      <c r="C1" s="287"/>
      <c r="D1" s="1"/>
      <c r="E1" s="1"/>
      <c r="G1" s="1"/>
      <c r="H1" s="1"/>
      <c r="I1" s="1"/>
      <c r="J1" s="1"/>
      <c r="L1" s="1"/>
      <c r="M1" s="1"/>
      <c r="N1" s="1"/>
      <c r="O1" s="1"/>
      <c r="Q1" s="1"/>
      <c r="R1" s="1"/>
    </row>
    <row r="2" spans="2:22" ht="18" customHeight="1">
      <c r="B2" s="335" t="s">
        <v>165</v>
      </c>
      <c r="C2" s="336"/>
      <c r="D2" s="339">
        <v>2026</v>
      </c>
      <c r="E2" s="340"/>
      <c r="F2" s="340"/>
      <c r="G2" s="340"/>
      <c r="H2" s="341"/>
      <c r="I2" s="339">
        <v>2027</v>
      </c>
      <c r="J2" s="340"/>
      <c r="K2" s="340"/>
      <c r="L2" s="340"/>
      <c r="M2" s="341"/>
      <c r="N2" s="339">
        <v>2028</v>
      </c>
      <c r="O2" s="340"/>
      <c r="P2" s="340"/>
      <c r="Q2" s="340"/>
      <c r="R2" s="341"/>
    </row>
    <row r="3" spans="2:22" ht="81.75" customHeight="1" thickBot="1">
      <c r="B3" s="337"/>
      <c r="C3" s="338"/>
      <c r="D3" s="149" t="s">
        <v>56</v>
      </c>
      <c r="E3" s="150" t="s">
        <v>57</v>
      </c>
      <c r="F3" s="150" t="s">
        <v>58</v>
      </c>
      <c r="G3" s="151" t="s">
        <v>59</v>
      </c>
      <c r="H3" s="152" t="s">
        <v>60</v>
      </c>
      <c r="I3" s="149" t="s">
        <v>56</v>
      </c>
      <c r="J3" s="150" t="s">
        <v>57</v>
      </c>
      <c r="K3" s="150" t="s">
        <v>58</v>
      </c>
      <c r="L3" s="151" t="s">
        <v>59</v>
      </c>
      <c r="M3" s="152" t="s">
        <v>60</v>
      </c>
      <c r="N3" s="149" t="s">
        <v>56</v>
      </c>
      <c r="O3" s="150" t="s">
        <v>57</v>
      </c>
      <c r="P3" s="150" t="s">
        <v>58</v>
      </c>
      <c r="Q3" s="151" t="s">
        <v>59</v>
      </c>
      <c r="R3" s="152" t="s">
        <v>60</v>
      </c>
      <c r="S3" s="94"/>
      <c r="T3" s="94"/>
      <c r="U3" s="94"/>
      <c r="V3" s="94"/>
    </row>
    <row r="4" spans="2:22" ht="15" customHeight="1">
      <c r="B4" s="99" t="s">
        <v>83</v>
      </c>
      <c r="C4" s="98"/>
      <c r="D4" s="153">
        <v>0.46713403944499987</v>
      </c>
      <c r="E4" s="154">
        <v>1.0082640097875961</v>
      </c>
      <c r="F4" s="154">
        <v>1</v>
      </c>
      <c r="G4" s="155">
        <v>1.6559999999999999</v>
      </c>
      <c r="H4" s="156">
        <v>1.061578043180611</v>
      </c>
      <c r="I4" s="153">
        <v>1.9849483735383302</v>
      </c>
      <c r="J4" s="154">
        <v>1.1666253498060275</v>
      </c>
      <c r="K4" s="154">
        <v>1.4</v>
      </c>
      <c r="L4" s="155">
        <v>2.4969999999999999</v>
      </c>
      <c r="M4" s="156">
        <v>1.8006796942444891</v>
      </c>
      <c r="N4" s="153">
        <v>2.5845831319484489</v>
      </c>
      <c r="O4" s="154">
        <v>1.6802089206067183</v>
      </c>
      <c r="P4" s="154" t="s">
        <v>130</v>
      </c>
      <c r="Q4" s="155">
        <v>2.5390000000000001</v>
      </c>
      <c r="R4" s="156" t="s">
        <v>130</v>
      </c>
      <c r="S4" s="94"/>
      <c r="T4" s="94"/>
      <c r="U4" s="94"/>
      <c r="V4" s="94"/>
    </row>
    <row r="5" spans="2:22" ht="15" customHeight="1">
      <c r="B5" s="99"/>
      <c r="C5" s="98" t="s">
        <v>105</v>
      </c>
      <c r="D5" s="153">
        <v>-0.39420202910892499</v>
      </c>
      <c r="E5" s="154">
        <v>0.3444931688768138</v>
      </c>
      <c r="F5" s="154">
        <v>0.7</v>
      </c>
      <c r="G5" s="154" t="s">
        <v>130</v>
      </c>
      <c r="H5" s="156">
        <v>1.2253782560890158</v>
      </c>
      <c r="I5" s="153">
        <v>1.2317596590296631</v>
      </c>
      <c r="J5" s="154">
        <v>1.1254073139379761</v>
      </c>
      <c r="K5" s="154">
        <v>1.2</v>
      </c>
      <c r="L5" s="154" t="s">
        <v>130</v>
      </c>
      <c r="M5" s="156">
        <v>1.757259204919781</v>
      </c>
      <c r="N5" s="153">
        <v>1.1780274627161305</v>
      </c>
      <c r="O5" s="154">
        <v>0.99715215776807753</v>
      </c>
      <c r="P5" s="154" t="s">
        <v>130</v>
      </c>
      <c r="Q5" s="154" t="s">
        <v>130</v>
      </c>
      <c r="R5" s="156" t="s">
        <v>130</v>
      </c>
      <c r="S5" s="94"/>
      <c r="T5" s="94"/>
      <c r="U5" s="94"/>
      <c r="V5" s="94"/>
    </row>
    <row r="6" spans="2:22">
      <c r="B6" s="99"/>
      <c r="C6" s="98" t="s">
        <v>84</v>
      </c>
      <c r="D6" s="153">
        <v>-3.4481381606482842E-2</v>
      </c>
      <c r="E6" s="154">
        <v>0.27947420954466118</v>
      </c>
      <c r="F6" s="154">
        <v>-0.2</v>
      </c>
      <c r="G6" s="154" t="s">
        <v>130</v>
      </c>
      <c r="H6" s="156">
        <v>-0.56970873645884046</v>
      </c>
      <c r="I6" s="153">
        <v>1.0449529074071364</v>
      </c>
      <c r="J6" s="154">
        <v>-3.445117164244671E-2</v>
      </c>
      <c r="K6" s="154">
        <v>1.1000000000000001</v>
      </c>
      <c r="L6" s="154" t="s">
        <v>130</v>
      </c>
      <c r="M6" s="156">
        <v>0.44929024295572439</v>
      </c>
      <c r="N6" s="153">
        <v>1.5899814960892371</v>
      </c>
      <c r="O6" s="154">
        <v>-0.59830010679888801</v>
      </c>
      <c r="P6" s="154" t="s">
        <v>130</v>
      </c>
      <c r="Q6" s="154" t="s">
        <v>130</v>
      </c>
      <c r="R6" s="156" t="s">
        <v>130</v>
      </c>
      <c r="S6" s="94"/>
      <c r="T6" s="94"/>
      <c r="U6" s="94"/>
      <c r="V6" s="94"/>
    </row>
    <row r="7" spans="2:22">
      <c r="B7" s="99"/>
      <c r="C7" s="98" t="s">
        <v>85</v>
      </c>
      <c r="D7" s="153">
        <v>-0.66373575010405261</v>
      </c>
      <c r="E7" s="154">
        <v>2.3913085953843449</v>
      </c>
      <c r="F7" s="154">
        <v>2.5</v>
      </c>
      <c r="G7" s="154" t="s">
        <v>130</v>
      </c>
      <c r="H7" s="156">
        <v>3.7371931350513421</v>
      </c>
      <c r="I7" s="153">
        <v>-2.5290266161899666</v>
      </c>
      <c r="J7" s="154">
        <v>-5.3339152911626497</v>
      </c>
      <c r="K7" s="154">
        <v>0.7</v>
      </c>
      <c r="L7" s="154" t="s">
        <v>130</v>
      </c>
      <c r="M7" s="156">
        <v>-2.8479236974776612E-2</v>
      </c>
      <c r="N7" s="153">
        <v>3.1495259101339741</v>
      </c>
      <c r="O7" s="154">
        <v>1.5037791665070355</v>
      </c>
      <c r="P7" s="154" t="s">
        <v>130</v>
      </c>
      <c r="Q7" s="154" t="s">
        <v>130</v>
      </c>
      <c r="R7" s="156" t="s">
        <v>130</v>
      </c>
      <c r="S7" s="94"/>
      <c r="T7" s="94"/>
      <c r="U7" s="94"/>
      <c r="V7" s="94"/>
    </row>
    <row r="8" spans="2:22">
      <c r="B8" s="99"/>
      <c r="C8" s="98" t="s">
        <v>86</v>
      </c>
      <c r="D8" s="153">
        <v>1.426078028882884</v>
      </c>
      <c r="E8" s="154">
        <v>1.3488004926010433</v>
      </c>
      <c r="F8" s="154">
        <v>1</v>
      </c>
      <c r="G8" s="155">
        <v>2.3460000000000001</v>
      </c>
      <c r="H8" s="156">
        <v>0.56353241175974844</v>
      </c>
      <c r="I8" s="153">
        <v>4.1300347023879311</v>
      </c>
      <c r="J8" s="154">
        <v>4.8222443344940968</v>
      </c>
      <c r="K8" s="154">
        <v>3.1</v>
      </c>
      <c r="L8" s="155">
        <v>3.3519999999999999</v>
      </c>
      <c r="M8" s="156">
        <v>3.1321949283302786</v>
      </c>
      <c r="N8" s="153">
        <v>4.3380191912871311</v>
      </c>
      <c r="O8" s="154">
        <v>3.3445802149464576</v>
      </c>
      <c r="P8" s="154" t="s">
        <v>130</v>
      </c>
      <c r="Q8" s="155">
        <v>3.2069999999999999</v>
      </c>
      <c r="R8" s="156" t="s">
        <v>130</v>
      </c>
      <c r="S8" s="94"/>
      <c r="T8" s="94"/>
      <c r="U8" s="94"/>
      <c r="V8" s="94"/>
    </row>
    <row r="9" spans="2:22">
      <c r="B9" s="99"/>
      <c r="C9" s="98" t="s">
        <v>106</v>
      </c>
      <c r="D9" s="153">
        <v>0.39509048445613359</v>
      </c>
      <c r="E9" s="154">
        <v>1.2314994330762774</v>
      </c>
      <c r="F9" s="154">
        <v>1</v>
      </c>
      <c r="G9" s="155">
        <v>2.1669999999999998</v>
      </c>
      <c r="H9" s="156">
        <v>0.2066884912064415</v>
      </c>
      <c r="I9" s="153">
        <v>2.4962800199875232</v>
      </c>
      <c r="J9" s="154">
        <v>3.84237734503452</v>
      </c>
      <c r="K9" s="154">
        <v>2.7</v>
      </c>
      <c r="L9" s="155">
        <v>3.21</v>
      </c>
      <c r="M9" s="156">
        <v>2.3023965428258242</v>
      </c>
      <c r="N9" s="153">
        <v>3.4712547242890253</v>
      </c>
      <c r="O9" s="154">
        <v>2.7970889648880171</v>
      </c>
      <c r="P9" s="154" t="s">
        <v>130</v>
      </c>
      <c r="Q9" s="155">
        <v>3.1789999999999998</v>
      </c>
      <c r="R9" s="156" t="s">
        <v>130</v>
      </c>
      <c r="S9" s="94"/>
      <c r="T9" s="94"/>
      <c r="U9" s="94"/>
      <c r="V9" s="94"/>
    </row>
    <row r="10" spans="2:22" ht="3.75" customHeight="1">
      <c r="B10" s="99"/>
      <c r="C10" s="98"/>
      <c r="D10" s="153"/>
      <c r="E10" s="154"/>
      <c r="F10" s="154"/>
      <c r="G10" s="155"/>
      <c r="H10" s="156"/>
      <c r="I10" s="153"/>
      <c r="J10" s="154"/>
      <c r="K10" s="154"/>
      <c r="L10" s="155"/>
      <c r="M10" s="156"/>
      <c r="N10" s="153"/>
      <c r="O10" s="154"/>
      <c r="P10" s="154"/>
      <c r="Q10" s="155"/>
      <c r="R10" s="156"/>
      <c r="S10" s="94"/>
      <c r="T10" s="94"/>
      <c r="U10" s="94"/>
      <c r="V10" s="94"/>
    </row>
    <row r="11" spans="2:22" s="1" customFormat="1">
      <c r="B11" s="5" t="s">
        <v>185</v>
      </c>
      <c r="C11" s="157"/>
      <c r="D11" s="153">
        <v>3.9479578020866057</v>
      </c>
      <c r="E11" s="154">
        <v>3.9823630525632758</v>
      </c>
      <c r="F11" s="154">
        <v>4.0999999999999996</v>
      </c>
      <c r="G11" s="155">
        <v>3.3210000000000002</v>
      </c>
      <c r="H11" s="156">
        <v>3.7002558159119125</v>
      </c>
      <c r="I11" s="153">
        <v>2.4774247722585869</v>
      </c>
      <c r="J11" s="154">
        <v>2.5327099364737427</v>
      </c>
      <c r="K11" s="154">
        <v>3.1</v>
      </c>
      <c r="L11" s="155">
        <v>2.2440000000000002</v>
      </c>
      <c r="M11" s="156">
        <v>2.4702603358105479</v>
      </c>
      <c r="N11" s="153">
        <v>2.8993490323772448</v>
      </c>
      <c r="O11" s="154">
        <v>3.4624372147265881</v>
      </c>
      <c r="P11" s="154" t="s">
        <v>130</v>
      </c>
      <c r="Q11" s="155">
        <v>1.9930000000000001</v>
      </c>
      <c r="R11" s="156" t="s">
        <v>130</v>
      </c>
      <c r="S11" s="4"/>
      <c r="T11" s="4"/>
      <c r="U11" s="4"/>
      <c r="V11" s="4"/>
    </row>
    <row r="12" spans="2:22" ht="3.75" customHeight="1">
      <c r="B12" s="99"/>
      <c r="C12" s="98"/>
      <c r="D12" s="153"/>
      <c r="E12" s="154"/>
      <c r="F12" s="154"/>
      <c r="G12" s="155"/>
      <c r="H12" s="156"/>
      <c r="I12" s="153"/>
      <c r="J12" s="154"/>
      <c r="K12" s="154"/>
      <c r="L12" s="155"/>
      <c r="M12" s="156"/>
      <c r="N12" s="153"/>
      <c r="O12" s="154"/>
      <c r="P12" s="154"/>
      <c r="Q12" s="155"/>
      <c r="R12" s="156"/>
      <c r="S12" s="94"/>
      <c r="T12" s="94"/>
      <c r="U12" s="94"/>
      <c r="V12" s="94"/>
    </row>
    <row r="13" spans="2:22">
      <c r="B13" s="99" t="s">
        <v>81</v>
      </c>
      <c r="C13" s="98"/>
      <c r="D13" s="153">
        <v>-0.14732302111286799</v>
      </c>
      <c r="E13" s="154">
        <v>-0.36434118619749212</v>
      </c>
      <c r="F13" s="154">
        <v>-0.5</v>
      </c>
      <c r="G13" s="154" t="s">
        <v>130</v>
      </c>
      <c r="H13" s="156" t="s">
        <v>130</v>
      </c>
      <c r="I13" s="153">
        <v>-0.23087424226447695</v>
      </c>
      <c r="J13" s="154">
        <v>-0.1209529721522995</v>
      </c>
      <c r="K13" s="154">
        <v>-0.2</v>
      </c>
      <c r="L13" s="154" t="s">
        <v>130</v>
      </c>
      <c r="M13" s="156" t="s">
        <v>130</v>
      </c>
      <c r="N13" s="153">
        <v>6.8620611294505807E-2</v>
      </c>
      <c r="O13" s="154">
        <v>-0.22695497701967771</v>
      </c>
      <c r="P13" s="154" t="s">
        <v>130</v>
      </c>
      <c r="Q13" s="154" t="s">
        <v>130</v>
      </c>
      <c r="R13" s="156" t="s">
        <v>130</v>
      </c>
      <c r="S13" s="94"/>
      <c r="T13" s="94"/>
      <c r="U13" s="94"/>
      <c r="V13" s="94"/>
    </row>
    <row r="14" spans="2:22">
      <c r="B14" s="99" t="s">
        <v>55</v>
      </c>
      <c r="C14" s="98"/>
      <c r="D14" s="153">
        <v>5.9559511748770557</v>
      </c>
      <c r="E14" s="154">
        <v>5.793168592608299</v>
      </c>
      <c r="F14" s="154">
        <v>5.6</v>
      </c>
      <c r="G14" s="155">
        <v>5.6349999999999998</v>
      </c>
      <c r="H14" s="156">
        <v>5.61301961578598</v>
      </c>
      <c r="I14" s="153">
        <v>6.351681204065919</v>
      </c>
      <c r="J14" s="154">
        <v>5.7603864097996302</v>
      </c>
      <c r="K14" s="154">
        <v>5.6</v>
      </c>
      <c r="L14" s="155">
        <v>5.6150000000000002</v>
      </c>
      <c r="M14" s="156">
        <v>5.7262217183546698</v>
      </c>
      <c r="N14" s="153">
        <v>6.2613183320668426</v>
      </c>
      <c r="O14" s="154">
        <v>5.625047055116787</v>
      </c>
      <c r="P14" s="154" t="s">
        <v>130</v>
      </c>
      <c r="Q14" s="155">
        <v>5.5960000000000001</v>
      </c>
      <c r="R14" s="156" t="s">
        <v>130</v>
      </c>
      <c r="S14" s="94"/>
      <c r="T14" s="94"/>
      <c r="U14" s="94"/>
      <c r="V14" s="94"/>
    </row>
    <row r="15" spans="2:22" s="1" customFormat="1">
      <c r="B15" s="5" t="s">
        <v>75</v>
      </c>
      <c r="C15" s="157"/>
      <c r="D15" s="153">
        <v>3.8889539894287708</v>
      </c>
      <c r="E15" s="154">
        <v>4.3881334981458631</v>
      </c>
      <c r="F15" s="154" t="s">
        <v>130</v>
      </c>
      <c r="G15" s="154" t="s">
        <v>130</v>
      </c>
      <c r="H15" s="156" t="s">
        <v>130</v>
      </c>
      <c r="I15" s="153">
        <v>3.9078403489187963</v>
      </c>
      <c r="J15" s="154">
        <v>3.9668442865600895</v>
      </c>
      <c r="K15" s="154" t="s">
        <v>130</v>
      </c>
      <c r="L15" s="154" t="s">
        <v>130</v>
      </c>
      <c r="M15" s="156" t="s">
        <v>130</v>
      </c>
      <c r="N15" s="153">
        <v>4.5393141008996309</v>
      </c>
      <c r="O15" s="154">
        <v>4.4988610478359892</v>
      </c>
      <c r="P15" s="154" t="s">
        <v>130</v>
      </c>
      <c r="Q15" s="154" t="s">
        <v>130</v>
      </c>
      <c r="R15" s="156" t="s">
        <v>130</v>
      </c>
      <c r="S15" s="4"/>
      <c r="T15" s="4"/>
      <c r="U15" s="4"/>
      <c r="V15" s="4"/>
    </row>
    <row r="16" spans="2:22">
      <c r="B16" s="99" t="s">
        <v>73</v>
      </c>
      <c r="C16" s="98"/>
      <c r="D16" s="153">
        <v>3.8537743766825088</v>
      </c>
      <c r="E16" s="154">
        <v>4.4089884666138168</v>
      </c>
      <c r="F16" s="154">
        <v>3.7</v>
      </c>
      <c r="G16" s="155" t="s">
        <v>130</v>
      </c>
      <c r="H16" s="158">
        <v>3.7593455701075085</v>
      </c>
      <c r="I16" s="153">
        <v>4.0601592099011015</v>
      </c>
      <c r="J16" s="154">
        <v>5.1015355904693971</v>
      </c>
      <c r="K16" s="154">
        <v>4</v>
      </c>
      <c r="L16" s="155" t="s">
        <v>130</v>
      </c>
      <c r="M16" s="158">
        <v>3.084122789307342</v>
      </c>
      <c r="N16" s="153">
        <v>4.8280707287385667</v>
      </c>
      <c r="O16" s="154">
        <v>4.0809222159726266</v>
      </c>
      <c r="P16" s="154" t="s">
        <v>130</v>
      </c>
      <c r="Q16" s="155" t="s">
        <v>130</v>
      </c>
      <c r="R16" s="158" t="s">
        <v>130</v>
      </c>
      <c r="S16" s="94"/>
      <c r="T16" s="94"/>
      <c r="U16" s="94"/>
      <c r="V16" s="94"/>
    </row>
    <row r="17" spans="1:22" ht="3.75" customHeight="1">
      <c r="B17" s="99"/>
      <c r="C17" s="98"/>
      <c r="D17" s="153"/>
      <c r="E17" s="154"/>
      <c r="F17" s="154"/>
      <c r="G17" s="155"/>
      <c r="H17" s="156"/>
      <c r="I17" s="153"/>
      <c r="J17" s="154"/>
      <c r="K17" s="154"/>
      <c r="L17" s="155"/>
      <c r="M17" s="156"/>
      <c r="N17" s="153"/>
      <c r="O17" s="154"/>
      <c r="P17" s="154"/>
      <c r="Q17" s="155"/>
      <c r="R17" s="156"/>
      <c r="S17" s="94"/>
      <c r="T17" s="94"/>
      <c r="U17" s="94"/>
      <c r="V17" s="94"/>
    </row>
    <row r="18" spans="1:22" s="1" customFormat="1">
      <c r="B18" s="5" t="s">
        <v>53</v>
      </c>
      <c r="C18" s="157"/>
      <c r="D18" s="159">
        <v>-4.3452407471532366</v>
      </c>
      <c r="E18" s="160">
        <v>-4.0999999999999996</v>
      </c>
      <c r="F18" s="154">
        <v>-4.5999999999999996</v>
      </c>
      <c r="G18" s="155">
        <v>-5.3650000000000002</v>
      </c>
      <c r="H18" s="156">
        <v>-4.38</v>
      </c>
      <c r="I18" s="159">
        <v>-4.4902503877456637</v>
      </c>
      <c r="J18" s="160">
        <v>-3.5</v>
      </c>
      <c r="K18" s="154">
        <v>-5.3</v>
      </c>
      <c r="L18" s="155">
        <v>-5.5229999999999997</v>
      </c>
      <c r="M18" s="156">
        <v>-4.41</v>
      </c>
      <c r="N18" s="159">
        <v>-4.1879850889509935</v>
      </c>
      <c r="O18" s="160">
        <v>-2.8</v>
      </c>
      <c r="P18" s="154" t="s">
        <v>130</v>
      </c>
      <c r="Q18" s="155">
        <v>-5.5229999999999997</v>
      </c>
      <c r="R18" s="156" t="s">
        <v>130</v>
      </c>
      <c r="S18" s="4"/>
      <c r="T18" s="4"/>
      <c r="U18" s="4"/>
      <c r="V18" s="4"/>
    </row>
    <row r="19" spans="1:22" s="1" customFormat="1">
      <c r="B19" s="5" t="s">
        <v>72</v>
      </c>
      <c r="C19" s="157"/>
      <c r="D19" s="159">
        <v>62.985939585748376</v>
      </c>
      <c r="E19" s="160">
        <v>62.8</v>
      </c>
      <c r="F19" s="154">
        <v>64</v>
      </c>
      <c r="G19" s="155">
        <v>63.247</v>
      </c>
      <c r="H19" s="156">
        <v>64.39</v>
      </c>
      <c r="I19" s="159">
        <v>64.444320187264168</v>
      </c>
      <c r="J19" s="160">
        <v>64</v>
      </c>
      <c r="K19" s="154">
        <v>66.900000000000006</v>
      </c>
      <c r="L19" s="155">
        <v>66.61</v>
      </c>
      <c r="M19" s="156">
        <v>66.45</v>
      </c>
      <c r="N19" s="159">
        <v>65.131079992586322</v>
      </c>
      <c r="O19" s="160">
        <v>63.9</v>
      </c>
      <c r="P19" s="154" t="s">
        <v>130</v>
      </c>
      <c r="Q19" s="155">
        <v>69.566000000000003</v>
      </c>
      <c r="R19" s="156" t="s">
        <v>130</v>
      </c>
      <c r="S19" s="4"/>
      <c r="T19" s="4"/>
      <c r="U19" s="4"/>
      <c r="V19" s="4"/>
    </row>
    <row r="20" spans="1:22" ht="3.75" customHeight="1">
      <c r="B20" s="99"/>
      <c r="C20" s="98"/>
      <c r="D20" s="153"/>
      <c r="E20" s="154"/>
      <c r="F20" s="154"/>
      <c r="G20" s="155"/>
      <c r="H20" s="156"/>
      <c r="I20" s="153"/>
      <c r="J20" s="154"/>
      <c r="K20" s="154"/>
      <c r="L20" s="155"/>
      <c r="M20" s="156"/>
      <c r="N20" s="153"/>
      <c r="O20" s="154"/>
      <c r="P20" s="154"/>
      <c r="Q20" s="155"/>
      <c r="R20" s="156"/>
      <c r="S20" s="94"/>
      <c r="T20" s="94"/>
      <c r="U20" s="94"/>
      <c r="V20" s="94"/>
    </row>
    <row r="21" spans="1:22" ht="15" thickBot="1">
      <c r="B21" s="106" t="s">
        <v>54</v>
      </c>
      <c r="C21" s="161"/>
      <c r="D21" s="162">
        <f>+Súhrn!H49</f>
        <v>-3.4145125828823155</v>
      </c>
      <c r="E21" s="163">
        <v>-4.4575481349059043</v>
      </c>
      <c r="F21" s="163">
        <v>-5.2</v>
      </c>
      <c r="G21" s="164">
        <v>-2.5430000000000001</v>
      </c>
      <c r="H21" s="165">
        <v>-4.1583837617892803</v>
      </c>
      <c r="I21" s="162">
        <f>+Súhrn!I49</f>
        <v>-2.1754349496887602</v>
      </c>
      <c r="J21" s="163">
        <v>-3.9983240113213294</v>
      </c>
      <c r="K21" s="163">
        <v>-5</v>
      </c>
      <c r="L21" s="164">
        <v>-2.1280000000000001</v>
      </c>
      <c r="M21" s="165">
        <v>-3.3662736466060399</v>
      </c>
      <c r="N21" s="162">
        <f>+Súhrn!J49</f>
        <v>-1.1349886739013129</v>
      </c>
      <c r="O21" s="163">
        <v>-3.7138434191946352</v>
      </c>
      <c r="P21" s="163" t="s">
        <v>130</v>
      </c>
      <c r="Q21" s="164">
        <v>-1.722</v>
      </c>
      <c r="R21" s="165" t="s">
        <v>130</v>
      </c>
      <c r="S21" s="94"/>
      <c r="T21" s="94"/>
      <c r="U21" s="94"/>
      <c r="V21" s="94"/>
    </row>
    <row r="22" spans="1:22" s="132" customFormat="1" ht="12" customHeight="1">
      <c r="B22" s="132" t="s">
        <v>131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22" s="132" customFormat="1" ht="12" customHeight="1">
      <c r="B23" s="132" t="s">
        <v>82</v>
      </c>
      <c r="F23" s="55"/>
      <c r="K23" s="55"/>
      <c r="P23" s="55"/>
    </row>
    <row r="24" spans="1:22" s="132" customFormat="1" ht="12" customHeight="1">
      <c r="A24" s="55"/>
      <c r="B24" s="55" t="s">
        <v>206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22" s="55" customFormat="1" ht="12" customHeight="1">
      <c r="B25" s="55" t="s">
        <v>207</v>
      </c>
    </row>
    <row r="26" spans="1:22" s="132" customFormat="1" ht="12" customHeight="1">
      <c r="B26" s="55" t="s">
        <v>200</v>
      </c>
      <c r="F26" s="55"/>
      <c r="K26" s="55"/>
      <c r="P26" s="55"/>
    </row>
    <row r="27" spans="1:22" s="132" customFormat="1" ht="12" customHeight="1">
      <c r="B27" s="132" t="s">
        <v>201</v>
      </c>
      <c r="F27" s="55"/>
      <c r="K27" s="55"/>
      <c r="P27" s="55"/>
    </row>
    <row r="28" spans="1:22" s="132" customFormat="1" ht="12" customHeight="1">
      <c r="B28" s="225" t="s">
        <v>202</v>
      </c>
      <c r="F28" s="55"/>
      <c r="K28" s="55"/>
      <c r="P28" s="55"/>
    </row>
    <row r="29" spans="1:22">
      <c r="A29" s="132"/>
      <c r="B29" s="132"/>
      <c r="C29" s="132"/>
      <c r="D29" s="132"/>
      <c r="E29" s="132"/>
      <c r="F29" s="55"/>
      <c r="G29" s="132"/>
      <c r="H29" s="132"/>
      <c r="I29" s="132"/>
      <c r="J29" s="132"/>
      <c r="K29" s="55"/>
      <c r="L29" s="132"/>
      <c r="M29" s="132"/>
      <c r="N29" s="132"/>
      <c r="O29" s="132"/>
      <c r="P29" s="55"/>
      <c r="Q29" s="132"/>
      <c r="R29" s="132"/>
    </row>
    <row r="30" spans="1:22">
      <c r="A30" s="132"/>
      <c r="B30" s="132"/>
      <c r="C30" s="132"/>
    </row>
    <row r="33" spans="4:18">
      <c r="D33" s="94"/>
      <c r="E33" s="94"/>
      <c r="F33" s="4"/>
      <c r="G33" s="94"/>
      <c r="H33" s="94"/>
      <c r="I33" s="94"/>
      <c r="J33" s="94"/>
      <c r="K33" s="4"/>
      <c r="L33" s="94"/>
      <c r="M33" s="94"/>
      <c r="N33" s="94"/>
      <c r="O33" s="94"/>
      <c r="P33" s="4"/>
      <c r="Q33" s="94"/>
      <c r="R33" s="94"/>
    </row>
    <row r="34" spans="4:18">
      <c r="D34" s="94"/>
      <c r="E34" s="94"/>
      <c r="F34" s="4"/>
      <c r="G34" s="94"/>
      <c r="H34" s="94"/>
      <c r="I34" s="94"/>
      <c r="J34" s="94"/>
      <c r="K34" s="4"/>
      <c r="L34" s="94"/>
      <c r="M34" s="94"/>
      <c r="N34" s="94"/>
      <c r="O34" s="94"/>
      <c r="P34" s="4"/>
      <c r="Q34" s="94"/>
      <c r="R34" s="94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2025-06-18T10:14:15Z</cp:lastPrinted>
  <dcterms:created xsi:type="dcterms:W3CDTF">2013-10-16T07:18:04Z</dcterms:created>
  <dcterms:modified xsi:type="dcterms:W3CDTF">2026-03-27T06:55:17Z</dcterms:modified>
</cp:coreProperties>
</file>