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ECB\MPE\MPE_sep2023\text\Podklady_predikcia\"/>
    </mc:Choice>
  </mc:AlternateContent>
  <xr:revisionPtr revIDLastSave="0" documentId="13_ncr:1_{9C542492-AB21-4631-BDA2-F837B1EB00D0}" xr6:coauthVersionLast="47" xr6:coauthVersionMax="47" xr10:uidLastSave="{00000000-0000-0000-0000-000000000000}"/>
  <bookViews>
    <workbookView xWindow="-120" yWindow="-120" windowWidth="29040" windowHeight="17640" tabRatio="908" xr2:uid="{00000000-000D-0000-FFFF-FFFF00000000}"/>
  </bookViews>
  <sheets>
    <sheet name="Summary" sheetId="23" r:id="rId1"/>
    <sheet name="GDP" sheetId="12" r:id="rId2"/>
    <sheet name="Inflation" sheetId="13" r:id="rId3"/>
    <sheet name="Labour Market" sheetId="14" r:id="rId4"/>
    <sheet name="Balance of Payments" sheetId="17" r:id="rId5"/>
    <sheet name="General Government" sheetId="21" r:id="rId6"/>
    <sheet name="Other institutions" sheetId="18" r:id="rId7"/>
  </sheets>
  <externalReferences>
    <externalReference r:id="rId8"/>
  </externalReferences>
  <definedNames>
    <definedName name="_xlnm.Print_Area" localSheetId="1">GDP!$A$1:$AA$52</definedName>
    <definedName name="_xlnm.Print_Area" localSheetId="2">Inflation!$A$1:$AA$40</definedName>
    <definedName name="_xlnm.Print_Area" localSheetId="3">'Labour Market'!$A$1:$AE$69</definedName>
    <definedName name="_xlnm.Print_Area" localSheetId="6">'Other institutions'!$A$1:$R$29</definedName>
    <definedName name="_xlnm.Print_Area" localSheetId="0">Summary!$B$2:$M$78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1" i="18" l="1"/>
  <c r="N21" i="18"/>
  <c r="I21" i="18"/>
  <c r="D21" i="18"/>
  <c r="B19" i="21"/>
  <c r="B2" i="21"/>
  <c r="B27" i="17"/>
  <c r="B2" i="17"/>
  <c r="B55" i="14"/>
  <c r="B30" i="14"/>
  <c r="B2" i="14"/>
  <c r="B2" i="13"/>
  <c r="B28" i="12"/>
  <c r="B2" i="12"/>
  <c r="B15" i="12"/>
  <c r="B2" i="23"/>
  <c r="H41" i="21"/>
  <c r="I41" i="21"/>
  <c r="J41" i="21"/>
  <c r="K41" i="21"/>
  <c r="K40" i="21" l="1"/>
  <c r="J25" i="21"/>
  <c r="J32" i="21"/>
  <c r="J23" i="21"/>
  <c r="J20" i="21"/>
  <c r="J28" i="17"/>
  <c r="J24" i="21" l="1"/>
  <c r="J26" i="21"/>
  <c r="J40" i="21"/>
  <c r="J27" i="21"/>
  <c r="J30" i="21"/>
  <c r="J29" i="21"/>
  <c r="J31" i="21"/>
  <c r="P56" i="14"/>
  <c r="P31" i="14"/>
  <c r="T31" i="14"/>
  <c r="J56" i="14"/>
  <c r="J31" i="14"/>
  <c r="P29" i="12"/>
  <c r="P16" i="12"/>
  <c r="K44" i="12"/>
  <c r="J44" i="12"/>
  <c r="K29" i="12"/>
  <c r="K16" i="12"/>
  <c r="L29" i="12" l="1"/>
  <c r="T29" i="12"/>
  <c r="X29" i="12"/>
  <c r="L16" i="12"/>
  <c r="T16" i="12"/>
  <c r="X16" i="12"/>
  <c r="I44" i="12"/>
  <c r="I29" i="12"/>
  <c r="J29" i="12"/>
  <c r="I16" i="12"/>
  <c r="J16" i="12"/>
  <c r="K25" i="21" l="1"/>
  <c r="I40" i="21"/>
  <c r="K20" i="21"/>
  <c r="I20" i="21"/>
  <c r="H20" i="21"/>
  <c r="I28" i="17"/>
  <c r="I56" i="14"/>
  <c r="I31" i="14"/>
  <c r="H29" i="17"/>
  <c r="H57" i="14"/>
  <c r="H32" i="14"/>
  <c r="H45" i="12"/>
  <c r="H30" i="12"/>
  <c r="H17" i="12"/>
  <c r="X28" i="17"/>
  <c r="T28" i="17"/>
  <c r="P28" i="17"/>
  <c r="L28" i="17"/>
  <c r="H28" i="17"/>
  <c r="K28" i="17"/>
  <c r="X56" i="14"/>
  <c r="T56" i="14"/>
  <c r="L56" i="14"/>
  <c r="X31" i="14"/>
  <c r="L31" i="14"/>
  <c r="K56" i="14"/>
  <c r="H56" i="14"/>
  <c r="H31" i="14"/>
  <c r="K31" i="14"/>
  <c r="H23" i="21"/>
  <c r="H44" i="12"/>
  <c r="H29" i="12"/>
  <c r="H16" i="12"/>
  <c r="K27" i="21" l="1"/>
  <c r="I31" i="21"/>
  <c r="H25" i="21"/>
  <c r="H27" i="21"/>
  <c r="H32" i="21"/>
  <c r="H29" i="21"/>
  <c r="I24" i="21"/>
  <c r="K26" i="21"/>
  <c r="H24" i="21"/>
  <c r="H40" i="21"/>
  <c r="I29" i="21"/>
  <c r="H30" i="21"/>
  <c r="K32" i="21"/>
  <c r="I32" i="21"/>
  <c r="K31" i="21"/>
  <c r="I30" i="21"/>
  <c r="H26" i="21"/>
  <c r="I27" i="21"/>
  <c r="K29" i="21"/>
  <c r="K30" i="21"/>
  <c r="I23" i="21"/>
  <c r="K24" i="21"/>
  <c r="I26" i="21"/>
  <c r="I25" i="21"/>
  <c r="K23" i="21"/>
  <c r="H31" i="21"/>
</calcChain>
</file>

<file path=xl/sharedStrings.xml><?xml version="1.0" encoding="utf-8"?>
<sst xmlns="http://schemas.openxmlformats.org/spreadsheetml/2006/main" count="685" uniqueCount="226">
  <si>
    <t>Q1</t>
  </si>
  <si>
    <t>Q2</t>
  </si>
  <si>
    <t>Q3</t>
  </si>
  <si>
    <t>Q4</t>
  </si>
  <si>
    <t>Verejný sektor</t>
  </si>
  <si>
    <t>Verejný dlh</t>
  </si>
  <si>
    <t>Deficit verejných financií</t>
  </si>
  <si>
    <t>NBS</t>
  </si>
  <si>
    <t>IFP</t>
  </si>
  <si>
    <t>OECD</t>
  </si>
  <si>
    <t>[% HDP, ESA 95]</t>
  </si>
  <si>
    <t>Memo tab.</t>
  </si>
  <si>
    <t>-</t>
  </si>
  <si>
    <t>%</t>
  </si>
  <si>
    <t>% p. a.</t>
  </si>
  <si>
    <t>€</t>
  </si>
  <si>
    <t>ESA 2010, mil. €</t>
  </si>
  <si>
    <t xml:space="preserve"> Indicator</t>
  </si>
  <si>
    <t>Unit</t>
  </si>
  <si>
    <t>Actual</t>
  </si>
  <si>
    <t>HICP inflation</t>
  </si>
  <si>
    <t>year-on-year changes in %</t>
  </si>
  <si>
    <t>CPI inflation</t>
  </si>
  <si>
    <t>GDP deflator</t>
  </si>
  <si>
    <t>Gross domestic product</t>
  </si>
  <si>
    <t>year-on-year changes in %, constant prices</t>
  </si>
  <si>
    <t>Private consumption</t>
  </si>
  <si>
    <t>Final consumption of general government</t>
  </si>
  <si>
    <t>Gross fixed capital formation</t>
  </si>
  <si>
    <t>Exports of goods and services</t>
  </si>
  <si>
    <t>Imports of goods and services</t>
  </si>
  <si>
    <t>Net exports</t>
  </si>
  <si>
    <t>EUR millions in constant prices</t>
  </si>
  <si>
    <t>Output gap</t>
  </si>
  <si>
    <t>% of potential output</t>
  </si>
  <si>
    <t>EUR millions in current prices</t>
  </si>
  <si>
    <t>Employment</t>
  </si>
  <si>
    <t>thousands of persons, ESA 2010</t>
  </si>
  <si>
    <t xml:space="preserve">Employment </t>
  </si>
  <si>
    <t>year-on-year changes in %, ESA 2010</t>
  </si>
  <si>
    <t>Number of unemployed</t>
  </si>
  <si>
    <r>
      <t xml:space="preserve">thousands of persons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</si>
  <si>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Unemployment rate</t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</si>
  <si>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2)</t>
    </r>
  </si>
  <si>
    <r>
      <t>Labour productivity</t>
    </r>
    <r>
      <rPr>
        <vertAlign val="superscript"/>
        <sz val="11"/>
        <color indexed="8"/>
        <rFont val="Times New Roman"/>
        <family val="1"/>
        <charset val="238"/>
      </rPr>
      <t xml:space="preserve"> 3)</t>
    </r>
  </si>
  <si>
    <r>
      <t>Nominal productivity</t>
    </r>
    <r>
      <rPr>
        <vertAlign val="superscript"/>
        <sz val="11"/>
        <color indexed="8"/>
        <rFont val="Times New Roman"/>
        <family val="1"/>
        <charset val="238"/>
      </rPr>
      <t xml:space="preserve"> 4</t>
    </r>
    <r>
      <rPr>
        <vertAlign val="superscript"/>
        <sz val="11"/>
        <color indexed="8"/>
        <rFont val="Times New Roman"/>
        <family val="1"/>
        <charset val="238"/>
      </rPr>
      <t>)</t>
    </r>
  </si>
  <si>
    <t>Nominal compensation per employee</t>
  </si>
  <si>
    <t>[year-on-year changes in %, ESA 2010]</t>
  </si>
  <si>
    <r>
      <t xml:space="preserve">Nominal wages 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</si>
  <si>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 xml:space="preserve">Real wages </t>
    </r>
    <r>
      <rPr>
        <vertAlign val="superscript"/>
        <sz val="11"/>
        <color indexed="8"/>
        <rFont val="Times New Roman"/>
        <family val="1"/>
        <charset val="238"/>
      </rPr>
      <t>6</t>
    </r>
    <r>
      <rPr>
        <vertAlign val="superscript"/>
        <sz val="11"/>
        <color indexed="8"/>
        <rFont val="Times New Roman"/>
        <family val="1"/>
        <charset val="238"/>
      </rPr>
      <t>)</t>
    </r>
  </si>
  <si>
    <t>Disposable income</t>
  </si>
  <si>
    <t>constant prices</t>
  </si>
  <si>
    <r>
      <t xml:space="preserve">Saving ratio </t>
    </r>
    <r>
      <rPr>
        <vertAlign val="superscript"/>
        <sz val="11"/>
        <color indexed="8"/>
        <rFont val="Times New Roman"/>
        <family val="1"/>
        <charset val="238"/>
      </rPr>
      <t>7)</t>
    </r>
  </si>
  <si>
    <t>% of disposable income</t>
  </si>
  <si>
    <t>Total revenue</t>
  </si>
  <si>
    <t>% of GDP</t>
  </si>
  <si>
    <t>Total expenditure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</si>
  <si>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9</t>
    </r>
    <r>
      <rPr>
        <vertAlign val="superscript"/>
        <sz val="11"/>
        <color indexed="8"/>
        <rFont val="Times New Roman"/>
        <family val="1"/>
        <charset val="238"/>
      </rPr>
      <t>)</t>
    </r>
  </si>
  <si>
    <t>Cyclical component</t>
  </si>
  <si>
    <t>% of trend GDP</t>
  </si>
  <si>
    <t>Structural balance</t>
  </si>
  <si>
    <t>Cyclically adjusted primary balance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</si>
  <si>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10)</t>
    </r>
  </si>
  <si>
    <t>year-on-year change in p. p.</t>
  </si>
  <si>
    <t>General government gross debt</t>
  </si>
  <si>
    <t>Goods balance</t>
  </si>
  <si>
    <t>Current acount</t>
  </si>
  <si>
    <t>Slovakia´s foreign demand</t>
  </si>
  <si>
    <r>
      <t xml:space="preserve">Exchange rate (EUR/USD)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</si>
  <si>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t>level</t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</si>
  <si>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</si>
  <si>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</si>
  <si>
    <r>
      <t>Oil price in EUR</t>
    </r>
    <r>
      <rPr>
        <vertAlign val="superscript"/>
        <sz val="11"/>
        <color indexed="8"/>
        <rFont val="Times New Roman"/>
        <family val="1"/>
        <charset val="238"/>
      </rPr>
      <t xml:space="preserve"> 11)</t>
    </r>
  </si>
  <si>
    <t xml:space="preserve">Non-energy commodity prices in USD </t>
  </si>
  <si>
    <r>
      <t xml:space="preserve">EURIBOR 3M </t>
    </r>
    <r>
      <rPr>
        <vertAlign val="superscript"/>
        <sz val="11"/>
        <color indexed="8"/>
        <rFont val="Times New Roman"/>
        <family val="1"/>
        <charset val="238"/>
      </rPr>
      <t/>
    </r>
  </si>
  <si>
    <t xml:space="preserve">10-Y Slovak government bond yields </t>
  </si>
  <si>
    <t>Prices</t>
  </si>
  <si>
    <t>Economic activity</t>
  </si>
  <si>
    <t>Labour market</t>
  </si>
  <si>
    <t>Households</t>
  </si>
  <si>
    <r>
      <t xml:space="preserve">General government </t>
    </r>
    <r>
      <rPr>
        <b/>
        <i/>
        <vertAlign val="superscript"/>
        <sz val="11"/>
        <color indexed="8"/>
        <rFont val="Times New Roman"/>
        <family val="1"/>
        <charset val="238"/>
      </rPr>
      <t>8)</t>
    </r>
  </si>
  <si>
    <t>Balance of payments</t>
  </si>
  <si>
    <t>External environment and technical assumptions</t>
  </si>
  <si>
    <t xml:space="preserve">Note: </t>
  </si>
  <si>
    <t xml:space="preserve">  1) Labour Force Survey</t>
  </si>
  <si>
    <t xml:space="preserve">  2) Non-accelerating inflation rate of unemployment</t>
  </si>
  <si>
    <t xml:space="preserve">  3) GDP at constant prices / employment - ESA 2010</t>
  </si>
  <si>
    <t xml:space="preserve">  4) Nominal GDP divided by persons in employment (according to SO SR quarterly statistical reporting)</t>
  </si>
  <si>
    <t xml:space="preserve">  5) Average monthly wages ESA 2010</t>
  </si>
  <si>
    <t xml:space="preserve">  6) Wages ESA 2010, deflated by CPI inflation</t>
  </si>
  <si>
    <t xml:space="preserve">  7) Saving ratio = gross savings / (gross disposable income + adjustment for any pension entitlements change)*100</t>
  </si>
  <si>
    <t>Gross savings = gross disposable income + adjustment for any pension entitlemensts change - private consumption</t>
  </si>
  <si>
    <t xml:space="preserve">  8) Sector S.13</t>
  </si>
  <si>
    <t xml:space="preserve">  9) B.9n - Net lending (+) / net borrowing (-)</t>
  </si>
  <si>
    <t>10) Year-on-year change in cyclically adjusted primary balance; a positive value denotes a restrictive stance</t>
  </si>
  <si>
    <t>11) Year-on-year change percentage changes and changes vis-à-vis the previous forecast are calculated from unrounded figures</t>
  </si>
  <si>
    <t>12) Changes vis-à-vis the previous forecast (percentages)</t>
  </si>
  <si>
    <t>Tab. 1 Gross domestic product</t>
  </si>
  <si>
    <t>Indicator</t>
  </si>
  <si>
    <t>mil. € in curr. p.</t>
  </si>
  <si>
    <t xml:space="preserve">Private consumption </t>
  </si>
  <si>
    <t>Final government consumption</t>
  </si>
  <si>
    <t>Domestic demand</t>
  </si>
  <si>
    <t>Export of goods and services</t>
  </si>
  <si>
    <t>Import of goods and services</t>
  </si>
  <si>
    <t>growth in %, const. p.</t>
  </si>
  <si>
    <t>p.p., const. p.</t>
  </si>
  <si>
    <t>Change in inventories</t>
  </si>
  <si>
    <t>Private investment</t>
  </si>
  <si>
    <t>Public investment</t>
  </si>
  <si>
    <t>Tab. 2 Price development</t>
  </si>
  <si>
    <t>HICP inflation (average)</t>
  </si>
  <si>
    <t>growth %, nsa</t>
  </si>
  <si>
    <t>Energy prices</t>
  </si>
  <si>
    <t>Food prices</t>
  </si>
  <si>
    <t>Service prices</t>
  </si>
  <si>
    <t>Non-energy industrial goods prices</t>
  </si>
  <si>
    <t>HICP inflation excluding energy</t>
  </si>
  <si>
    <t>HICP inflation excluding energy and food</t>
  </si>
  <si>
    <t>Demand inflation</t>
  </si>
  <si>
    <t>CPI inflation (average)</t>
  </si>
  <si>
    <t>growth %, sa</t>
  </si>
  <si>
    <t>Private consumption deflator</t>
  </si>
  <si>
    <t>Government consumption deflator</t>
  </si>
  <si>
    <t>Gross fixed capital formation deflator</t>
  </si>
  <si>
    <t>Export deflator</t>
  </si>
  <si>
    <t>Import deflator</t>
  </si>
  <si>
    <r>
      <t xml:space="preserve">Terms of trade 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</si>
  <si>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 xml:space="preserve">Unit labour costs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</si>
  <si>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growth %</t>
  </si>
  <si>
    <t>1) Export deflator / import deflator</t>
  </si>
  <si>
    <t>2) Compensation per employee in current prices / labour productivity ESA 2010 in constant prices</t>
  </si>
  <si>
    <t>growth %, y-o-y, nsa</t>
  </si>
  <si>
    <t>Tab. 3 Labour Market</t>
  </si>
  <si>
    <t>Development of employment, unemployment</t>
  </si>
  <si>
    <t>ths. of per., ESA 2010</t>
  </si>
  <si>
    <t>Employees</t>
  </si>
  <si>
    <t>Self-employed</t>
  </si>
  <si>
    <t>Unemployment</t>
  </si>
  <si>
    <t>ths. of per., LFS</t>
  </si>
  <si>
    <t>Compensation and wages</t>
  </si>
  <si>
    <t>Compensation per employee, nominal</t>
  </si>
  <si>
    <r>
      <t xml:space="preserve">Average wage, nominal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</si>
  <si>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Average wage, private sector</t>
  </si>
  <si>
    <r>
      <t>Average wage except private sector</t>
    </r>
    <r>
      <rPr>
        <sz val="11"/>
        <color indexed="8"/>
        <rFont val="Times New Roman"/>
        <family val="1"/>
        <charset val="238"/>
      </rPr>
      <t xml:space="preserve">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</si>
  <si>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Average wage, real</t>
  </si>
  <si>
    <r>
      <t xml:space="preserve">Labour productivity </t>
    </r>
    <r>
      <rPr>
        <vertAlign val="superscript"/>
        <sz val="11"/>
        <color indexed="8"/>
        <rFont val="Times New Roman"/>
        <family val="1"/>
        <charset val="238"/>
      </rPr>
      <t>3)</t>
    </r>
  </si>
  <si>
    <t>€, const. p.</t>
  </si>
  <si>
    <t>Compensation of employees</t>
  </si>
  <si>
    <t>% of GDP, curr. p.</t>
  </si>
  <si>
    <t>Demography</t>
  </si>
  <si>
    <t>Working age population</t>
  </si>
  <si>
    <t>Labour force</t>
  </si>
  <si>
    <r>
      <t xml:space="preserve">Participation rate </t>
    </r>
    <r>
      <rPr>
        <vertAlign val="superscript"/>
        <sz val="11"/>
        <color indexed="8"/>
        <rFont val="Times New Roman"/>
        <family val="1"/>
        <charset val="238"/>
      </rPr>
      <t>4)</t>
    </r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</si>
  <si>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5)</t>
    </r>
  </si>
  <si>
    <t>growth in %</t>
  </si>
  <si>
    <t>change in p.p.</t>
  </si>
  <si>
    <r>
      <t xml:space="preserve">Average wage except private sector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</si>
  <si>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Working age population (15 - 64 y.)</t>
  </si>
  <si>
    <t>1) Average monthly wages according to ESA 2010</t>
  </si>
  <si>
    <t>2) Sectors outside the private sector are defined as the average of sections O, P and Q of SK NACE Rev. 2 (public administration, education, health)</t>
  </si>
  <si>
    <t>3) GDP in constant prices / employment ESA 2010</t>
  </si>
  <si>
    <t>4) Labour force in thousands of persons / working age population in thousands of persons</t>
  </si>
  <si>
    <t>5) Non-accelerating inflation rate of unemployment</t>
  </si>
  <si>
    <t>Tab. 4 Balance of Payments</t>
  </si>
  <si>
    <t>Export, import of goods and services in ESA methodology</t>
  </si>
  <si>
    <t>ESA 2010, mil. €, const. p.</t>
  </si>
  <si>
    <t>Export of goods and services within eurozone</t>
  </si>
  <si>
    <t>Export of goods and services out of eurozone</t>
  </si>
  <si>
    <t>Import of goods and services within eurozone</t>
  </si>
  <si>
    <t>Import of goods and services out of eurozone</t>
  </si>
  <si>
    <t>Net export</t>
  </si>
  <si>
    <t>Export, import of goods and services in BoP methodology</t>
  </si>
  <si>
    <r>
      <t>BoP, mil. €,</t>
    </r>
    <r>
      <rPr>
        <sz val="11"/>
        <color indexed="1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curr. p.</t>
    </r>
  </si>
  <si>
    <t>BoP, mil. €, curr. p.</t>
  </si>
  <si>
    <t>Trade balance (goods and services)</t>
  </si>
  <si>
    <t>Current account</t>
  </si>
  <si>
    <t>Memo item: nominal GDP</t>
  </si>
  <si>
    <t>ESA 2010, mil. €, curr. p.</t>
  </si>
  <si>
    <t>Tab. 5 General Government  (S.13)</t>
  </si>
  <si>
    <t>Balance of revenues and expenditures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</si>
  <si>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</si>
  <si>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Primary balance</t>
  </si>
  <si>
    <t>Current revenue</t>
  </si>
  <si>
    <t>Capital revenue</t>
  </si>
  <si>
    <t>Primary expenditure</t>
  </si>
  <si>
    <t>Current expenditure</t>
  </si>
  <si>
    <t>Capital expenditure</t>
  </si>
  <si>
    <t>Structural development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</si>
  <si>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</si>
  <si>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1) B.9n - Net lending (+) / net borrowing (-)</t>
  </si>
  <si>
    <t>2) Year-on-year change in cyclically adjusted primary balance; a positive value denotes a restrictive stance</t>
  </si>
  <si>
    <t>Tab. 6 Comparison of predictions of selected institutions</t>
  </si>
  <si>
    <t>The values ​​in the table are as annual growth in %, unless otherwise indicated.</t>
  </si>
  <si>
    <t>Gross domestic product (const. p.)</t>
  </si>
  <si>
    <t>Private consumption (const. p.)</t>
  </si>
  <si>
    <t>Government consumption (const. p.)</t>
  </si>
  <si>
    <t>Gross fixed capital formation (const. p.)</t>
  </si>
  <si>
    <t>Export of goods and services (const. p.)</t>
  </si>
  <si>
    <t>Import of goods and services (const. p.)</t>
  </si>
  <si>
    <r>
      <t xml:space="preserve">HICP inflation </t>
    </r>
    <r>
      <rPr>
        <vertAlign val="superscript"/>
        <sz val="11"/>
        <color theme="1"/>
        <rFont val="Cambria"/>
        <family val="1"/>
        <charset val="238"/>
        <scheme val="major"/>
      </rPr>
      <t>1</t>
    </r>
    <r>
      <rPr>
        <vertAlign val="superscript"/>
        <sz val="11"/>
        <color indexed="8"/>
        <rFont val="Cambria"/>
        <family val="1"/>
        <charset val="238"/>
      </rPr>
      <t>)</t>
    </r>
  </si>
  <si>
    <t>Employment (ESA 2010)</t>
  </si>
  <si>
    <t>Unemployment rate (%)</t>
  </si>
  <si>
    <t>Average wage, nominal</t>
  </si>
  <si>
    <t>General government deficit (% of GDP)</t>
  </si>
  <si>
    <t>Government debt (% of GDP)</t>
  </si>
  <si>
    <t>Current account (% of GDP)</t>
  </si>
  <si>
    <t>EC</t>
  </si>
  <si>
    <t>IMF</t>
  </si>
  <si>
    <t>1) IMF: index CPI</t>
  </si>
  <si>
    <t>European Commision -  European Economic Forecast (Spring Forecast, May 2023)</t>
  </si>
  <si>
    <t>Internation Monetary Fund - World Economic Outlook (April 2023)</t>
  </si>
  <si>
    <t>OECD - Economic Outlook 113 (June 2023)</t>
  </si>
  <si>
    <t>Autumn 2023 medium-term forecast (MTF-2023Q3)</t>
  </si>
  <si>
    <t>Difference vis-à-vis the summer forecast (MTF-2023Q2)</t>
  </si>
  <si>
    <t>National Bank of Slovakia - Medium-Term Forecast 2023Q3 (Autumn forecast)</t>
  </si>
  <si>
    <t>Sources: NBS, ECB, SO SR</t>
  </si>
  <si>
    <t>Sources: NBS, SO SR</t>
  </si>
  <si>
    <t>Sources:</t>
  </si>
  <si>
    <t xml:space="preserve"> -5,8 (1,5)</t>
  </si>
  <si>
    <t xml:space="preserve"> -6,4 (2,6)</t>
  </si>
  <si>
    <t>9,3 (5,5)</t>
  </si>
  <si>
    <t>3,9 (3,3)</t>
  </si>
  <si>
    <t>1,1 (2,0)</t>
  </si>
  <si>
    <t>10,4 (5,2)</t>
  </si>
  <si>
    <r>
      <t xml:space="preserve">Institute for Financial Policy - Macroeconomic Forecast (September 2023): balanced general government budget scenario. Numbers in brackets correspond to scenario with no consolidation. </t>
    </r>
    <r>
      <rPr>
        <sz val="11"/>
        <color theme="1"/>
        <rFont val="Cambria"/>
        <family val="1"/>
        <charset val="238"/>
        <scheme val="major"/>
      </rPr>
      <t>GG deficit and GG debt from the Stability Program of Slovakia for the years 2023 to 2026</t>
    </r>
    <r>
      <rPr>
        <sz val="11"/>
        <rFont val="Cambria"/>
        <family val="1"/>
        <charset val="238"/>
        <scheme val="maj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</si>
</sst>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mmm\-yy;@"/>
    <numFmt numFmtId="165" formatCode="0.0"/>
    <numFmt numFmtId="166" formatCode="#,##0.0"/>
    <numFmt numFmtId="167" formatCode="0.000"/>
  </numFmts>
  <fonts count="6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  <font>
      <vertAlign val="superscript"/>
      <sz val="11"/>
      <color indexed="8"/>
      <name val="Times New Roman"/>
      <family val="1"/>
      <charset val="238"/>
    </font>
    <font>
      <b/>
      <i/>
      <vertAlign val="superscript"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5" fillId="0" borderId="0"/>
    <xf numFmtId="0" fontId="3" fillId="0" borderId="0"/>
    <xf numFmtId="0" fontId="41" fillId="0" borderId="0"/>
    <xf numFmtId="0" fontId="3" fillId="0" borderId="0"/>
    <xf numFmtId="0" fontId="40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14">
    <xf numFmtId="0" fontId="0" fillId="0" borderId="0" xfId="0"/>
    <xf numFmtId="0" fontId="42" fillId="26" borderId="13" xfId="0" applyFont="1" applyFill="1" applyBorder="1" applyAlignment="1">
      <alignment horizontal="center" vertical="center" textRotation="90" wrapText="1"/>
    </xf>
    <xf numFmtId="0" fontId="42" fillId="26" borderId="14" xfId="0" applyFont="1" applyFill="1" applyBorder="1" applyAlignment="1">
      <alignment horizontal="center" vertical="center" textRotation="90" wrapText="1"/>
    </xf>
    <xf numFmtId="0" fontId="43" fillId="26" borderId="15" xfId="0" applyFont="1" applyFill="1" applyBorder="1"/>
    <xf numFmtId="0" fontId="43" fillId="26" borderId="16" xfId="0" applyFont="1" applyFill="1" applyBorder="1"/>
    <xf numFmtId="0" fontId="44" fillId="26" borderId="19" xfId="0" applyFont="1" applyFill="1" applyBorder="1" applyAlignment="1">
      <alignment horizontal="left" vertical="center"/>
    </xf>
    <xf numFmtId="0" fontId="44" fillId="26" borderId="20" xfId="0" applyFont="1" applyFill="1" applyBorder="1" applyAlignment="1">
      <alignment horizontal="left" vertical="center"/>
    </xf>
    <xf numFmtId="0" fontId="45" fillId="26" borderId="15" xfId="0" applyFont="1" applyFill="1" applyBorder="1" applyAlignment="1">
      <alignment horizontal="left" vertical="center"/>
    </xf>
    <xf numFmtId="0" fontId="45" fillId="26" borderId="0" xfId="0" applyFont="1" applyFill="1" applyBorder="1" applyAlignment="1">
      <alignment horizontal="left" vertical="center"/>
    </xf>
    <xf numFmtId="0" fontId="46" fillId="0" borderId="0" xfId="0" applyFont="1"/>
    <xf numFmtId="0" fontId="43" fillId="0" borderId="0" xfId="0" applyFont="1"/>
    <xf numFmtId="0" fontId="47" fillId="0" borderId="21" xfId="0" applyFont="1" applyBorder="1" applyAlignment="1">
      <alignment horizontal="center"/>
    </xf>
    <xf numFmtId="0" fontId="47" fillId="0" borderId="22" xfId="0" applyFont="1" applyBorder="1" applyAlignment="1">
      <alignment horizontal="center"/>
    </xf>
    <xf numFmtId="0" fontId="47" fillId="0" borderId="23" xfId="0" applyFont="1" applyBorder="1" applyAlignment="1">
      <alignment horizontal="center"/>
    </xf>
    <xf numFmtId="0" fontId="47" fillId="0" borderId="24" xfId="0" applyFont="1" applyBorder="1" applyAlignment="1">
      <alignment horizontal="center"/>
    </xf>
    <xf numFmtId="0" fontId="44" fillId="27" borderId="25" xfId="0" applyFont="1" applyFill="1" applyBorder="1"/>
    <xf numFmtId="0" fontId="43" fillId="27" borderId="26" xfId="0" applyFont="1" applyFill="1" applyBorder="1"/>
    <xf numFmtId="0" fontId="43" fillId="27" borderId="27" xfId="0" applyFont="1" applyFill="1" applyBorder="1"/>
    <xf numFmtId="0" fontId="43" fillId="27" borderId="27" xfId="0" applyFont="1" applyFill="1" applyBorder="1" applyAlignment="1">
      <alignment horizontal="right"/>
    </xf>
    <xf numFmtId="0" fontId="43" fillId="27" borderId="28" xfId="0" applyFont="1" applyFill="1" applyBorder="1" applyAlignment="1">
      <alignment horizontal="center"/>
    </xf>
    <xf numFmtId="0" fontId="43" fillId="27" borderId="26" xfId="0" applyFont="1" applyFill="1" applyBorder="1" applyAlignment="1">
      <alignment horizontal="center"/>
    </xf>
    <xf numFmtId="0" fontId="43" fillId="27" borderId="29" xfId="0" applyFont="1" applyFill="1" applyBorder="1" applyAlignment="1">
      <alignment horizontal="center"/>
    </xf>
    <xf numFmtId="0" fontId="43" fillId="0" borderId="15" xfId="0" applyFont="1" applyBorder="1"/>
    <xf numFmtId="0" fontId="43" fillId="0" borderId="30" xfId="0" applyFont="1" applyBorder="1"/>
    <xf numFmtId="0" fontId="43" fillId="0" borderId="30" xfId="0" applyFont="1" applyBorder="1" applyAlignment="1">
      <alignment horizontal="right"/>
    </xf>
    <xf numFmtId="165" fontId="43" fillId="26" borderId="18" xfId="0" applyNumberFormat="1" applyFont="1" applyFill="1" applyBorder="1" applyAlignment="1">
      <alignment horizontal="right"/>
    </xf>
    <xf numFmtId="165" fontId="43" fillId="26" borderId="0" xfId="0" applyNumberFormat="1" applyFont="1" applyFill="1" applyBorder="1" applyAlignment="1">
      <alignment horizontal="right"/>
    </xf>
    <xf numFmtId="165" fontId="43" fillId="26" borderId="31" xfId="0" applyNumberFormat="1" applyFont="1" applyFill="1" applyBorder="1" applyAlignment="1">
      <alignment horizontal="right"/>
    </xf>
    <xf numFmtId="165" fontId="43" fillId="26" borderId="16" xfId="0" applyNumberFormat="1" applyFont="1" applyFill="1" applyBorder="1" applyAlignment="1">
      <alignment horizontal="right"/>
    </xf>
    <xf numFmtId="165" fontId="43" fillId="0" borderId="0" xfId="0" applyNumberFormat="1" applyFont="1"/>
    <xf numFmtId="165" fontId="43" fillId="0" borderId="18" xfId="0" applyNumberFormat="1" applyFont="1" applyBorder="1" applyAlignment="1">
      <alignment horizontal="right"/>
    </xf>
    <xf numFmtId="165" fontId="43" fillId="0" borderId="16" xfId="0" applyNumberFormat="1" applyFont="1" applyBorder="1" applyAlignment="1">
      <alignment horizontal="right"/>
    </xf>
    <xf numFmtId="165" fontId="43" fillId="27" borderId="28" xfId="0" applyNumberFormat="1" applyFont="1" applyFill="1" applyBorder="1" applyAlignment="1">
      <alignment horizontal="right"/>
    </xf>
    <xf numFmtId="165" fontId="43" fillId="27" borderId="26" xfId="0" applyNumberFormat="1" applyFont="1" applyFill="1" applyBorder="1" applyAlignment="1">
      <alignment horizontal="right"/>
    </xf>
    <xf numFmtId="165" fontId="43" fillId="27" borderId="29" xfId="0" applyNumberFormat="1" applyFont="1" applyFill="1" applyBorder="1" applyAlignment="1">
      <alignment horizontal="right"/>
    </xf>
    <xf numFmtId="3" fontId="43" fillId="0" borderId="18" xfId="0" applyNumberFormat="1" applyFont="1" applyBorder="1" applyAlignment="1">
      <alignment horizontal="right"/>
    </xf>
    <xf numFmtId="0" fontId="43" fillId="0" borderId="18" xfId="0" applyFont="1" applyBorder="1" applyAlignment="1">
      <alignment horizontal="right"/>
    </xf>
    <xf numFmtId="0" fontId="43" fillId="27" borderId="28" xfId="0" applyFont="1" applyFill="1" applyBorder="1" applyAlignment="1">
      <alignment horizontal="right"/>
    </xf>
    <xf numFmtId="0" fontId="43" fillId="27" borderId="26" xfId="0" applyFont="1" applyFill="1" applyBorder="1" applyAlignment="1">
      <alignment horizontal="right"/>
    </xf>
    <xf numFmtId="1" fontId="43" fillId="0" borderId="18" xfId="0" applyNumberFormat="1" applyFont="1" applyBorder="1" applyAlignment="1">
      <alignment horizontal="right"/>
    </xf>
    <xf numFmtId="0" fontId="43" fillId="0" borderId="0" xfId="0" applyFont="1" applyFill="1" applyBorder="1"/>
    <xf numFmtId="0" fontId="43" fillId="26" borderId="30" xfId="0" applyFont="1" applyFill="1" applyBorder="1" applyAlignment="1">
      <alignment horizontal="right"/>
    </xf>
    <xf numFmtId="0" fontId="49" fillId="27" borderId="27" xfId="0" applyFont="1" applyFill="1" applyBorder="1"/>
    <xf numFmtId="165" fontId="43" fillId="0" borderId="32" xfId="0" applyNumberFormat="1" applyFont="1" applyBorder="1" applyAlignment="1">
      <alignment horizontal="right"/>
    </xf>
    <xf numFmtId="2" fontId="43" fillId="0" borderId="18" xfId="0" applyNumberFormat="1" applyFont="1" applyBorder="1" applyAlignment="1">
      <alignment horizontal="right"/>
    </xf>
    <xf numFmtId="0" fontId="43" fillId="0" borderId="33" xfId="0" applyFont="1" applyBorder="1"/>
    <xf numFmtId="0" fontId="43" fillId="0" borderId="34" xfId="0" applyFont="1" applyBorder="1"/>
    <xf numFmtId="0" fontId="43" fillId="0" borderId="35" xfId="0" applyFont="1" applyBorder="1"/>
    <xf numFmtId="0" fontId="43" fillId="0" borderId="35" xfId="0" applyFont="1" applyBorder="1" applyAlignment="1">
      <alignment horizontal="right"/>
    </xf>
    <xf numFmtId="0" fontId="43" fillId="0" borderId="0" xfId="0" applyFont="1" applyFill="1"/>
    <xf numFmtId="0" fontId="46" fillId="26" borderId="0" xfId="0" applyFont="1" applyFill="1"/>
    <xf numFmtId="0" fontId="43" fillId="26" borderId="0" xfId="0" applyFont="1" applyFill="1"/>
    <xf numFmtId="0" fontId="42" fillId="26" borderId="35" xfId="0" applyFont="1" applyFill="1" applyBorder="1" applyAlignment="1">
      <alignment horizontal="center" vertical="center" textRotation="90" wrapText="1"/>
    </xf>
    <xf numFmtId="0" fontId="42" fillId="26" borderId="36" xfId="0" applyFont="1" applyFill="1" applyBorder="1" applyAlignment="1">
      <alignment horizontal="center" vertical="center" textRotation="90" wrapText="1"/>
    </xf>
    <xf numFmtId="0" fontId="43" fillId="26" borderId="33" xfId="0" applyFont="1" applyFill="1" applyBorder="1"/>
    <xf numFmtId="0" fontId="43" fillId="26" borderId="36" xfId="0" applyFont="1" applyFill="1" applyBorder="1"/>
    <xf numFmtId="0" fontId="43" fillId="26" borderId="0" xfId="0" applyFont="1" applyFill="1" applyBorder="1"/>
    <xf numFmtId="0" fontId="48" fillId="0" borderId="0" xfId="0" applyFont="1" applyFill="1"/>
    <xf numFmtId="165" fontId="43" fillId="26" borderId="0" xfId="0" applyNumberFormat="1" applyFont="1" applyFill="1" applyBorder="1" applyAlignment="1">
      <alignment horizontal="center"/>
    </xf>
    <xf numFmtId="167" fontId="43" fillId="26" borderId="0" xfId="0" applyNumberFormat="1" applyFont="1" applyFill="1" applyBorder="1"/>
    <xf numFmtId="0" fontId="51" fillId="27" borderId="37" xfId="0" applyFont="1" applyFill="1" applyBorder="1" applyAlignment="1">
      <alignment horizontal="left" vertical="center"/>
    </xf>
    <xf numFmtId="0" fontId="51" fillId="27" borderId="32" xfId="0" applyFont="1" applyFill="1" applyBorder="1" applyAlignment="1">
      <alignment horizontal="left" vertical="center"/>
    </xf>
    <xf numFmtId="0" fontId="51" fillId="27" borderId="38" xfId="0" applyFont="1" applyFill="1" applyBorder="1" applyAlignment="1">
      <alignment horizontal="left" vertical="center"/>
    </xf>
    <xf numFmtId="0" fontId="44" fillId="26" borderId="39" xfId="0" applyFont="1" applyFill="1" applyBorder="1" applyAlignment="1">
      <alignment horizontal="left" vertical="center"/>
    </xf>
    <xf numFmtId="0" fontId="49" fillId="26" borderId="21" xfId="0" applyFont="1" applyFill="1" applyBorder="1" applyAlignment="1">
      <alignment horizontal="center" vertical="center"/>
    </xf>
    <xf numFmtId="0" fontId="43" fillId="26" borderId="21" xfId="0" applyFont="1" applyFill="1" applyBorder="1" applyAlignment="1">
      <alignment horizontal="center" vertical="center" wrapText="1"/>
    </xf>
    <xf numFmtId="0" fontId="43" fillId="26" borderId="20" xfId="0" applyFont="1" applyFill="1" applyBorder="1" applyAlignment="1">
      <alignment horizontal="center" vertical="center"/>
    </xf>
    <xf numFmtId="0" fontId="43" fillId="26" borderId="40" xfId="0" applyFont="1" applyFill="1" applyBorder="1" applyAlignment="1">
      <alignment horizontal="center" vertical="center"/>
    </xf>
    <xf numFmtId="0" fontId="45" fillId="26" borderId="30" xfId="0" applyFont="1" applyFill="1" applyBorder="1" applyAlignment="1">
      <alignment horizontal="left" vertical="center"/>
    </xf>
    <xf numFmtId="0" fontId="49" fillId="26" borderId="30" xfId="0" applyFont="1" applyFill="1" applyBorder="1" applyAlignment="1">
      <alignment horizontal="center" vertical="center"/>
    </xf>
    <xf numFmtId="0" fontId="43" fillId="26" borderId="18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 vertical="center"/>
    </xf>
    <xf numFmtId="0" fontId="43" fillId="26" borderId="16" xfId="0" applyFont="1" applyFill="1" applyBorder="1" applyAlignment="1">
      <alignment horizontal="center" vertical="center"/>
    </xf>
    <xf numFmtId="3" fontId="43" fillId="26" borderId="18" xfId="0" applyNumberFormat="1" applyFont="1" applyFill="1" applyBorder="1" applyAlignment="1">
      <alignment horizontal="center" vertical="center"/>
    </xf>
    <xf numFmtId="3" fontId="43" fillId="26" borderId="0" xfId="0" applyNumberFormat="1" applyFont="1" applyFill="1" applyBorder="1" applyAlignment="1">
      <alignment horizontal="center" vertical="center"/>
    </xf>
    <xf numFmtId="3" fontId="43" fillId="26" borderId="16" xfId="0" applyNumberFormat="1" applyFont="1" applyFill="1" applyBorder="1" applyAlignment="1">
      <alignment horizontal="center" vertical="center"/>
    </xf>
    <xf numFmtId="0" fontId="52" fillId="26" borderId="30" xfId="0" applyFont="1" applyFill="1" applyBorder="1" applyAlignment="1">
      <alignment horizontal="left" vertical="center"/>
    </xf>
    <xf numFmtId="3" fontId="43" fillId="26" borderId="18" xfId="0" applyNumberFormat="1" applyFont="1" applyFill="1" applyBorder="1" applyAlignment="1">
      <alignment horizontal="right"/>
    </xf>
    <xf numFmtId="3" fontId="43" fillId="26" borderId="0" xfId="0" applyNumberFormat="1" applyFont="1" applyFill="1" applyBorder="1" applyAlignment="1">
      <alignment horizontal="right"/>
    </xf>
    <xf numFmtId="3" fontId="43" fillId="26" borderId="16" xfId="0" applyNumberFormat="1" applyFont="1" applyFill="1" applyBorder="1" applyAlignment="1">
      <alignment horizontal="right"/>
    </xf>
    <xf numFmtId="0" fontId="49" fillId="26" borderId="0" xfId="0" applyFont="1" applyFill="1" applyBorder="1"/>
    <xf numFmtId="0" fontId="43" fillId="26" borderId="30" xfId="0" applyFont="1" applyFill="1" applyBorder="1"/>
    <xf numFmtId="0" fontId="45" fillId="26" borderId="33" xfId="0" applyFont="1" applyFill="1" applyBorder="1"/>
    <xf numFmtId="0" fontId="43" fillId="26" borderId="34" xfId="0" applyFont="1" applyFill="1" applyBorder="1"/>
    <xf numFmtId="0" fontId="43" fillId="26" borderId="35" xfId="0" applyFont="1" applyFill="1" applyBorder="1"/>
    <xf numFmtId="0" fontId="43" fillId="26" borderId="35" xfId="0" applyFont="1" applyFill="1" applyBorder="1" applyAlignment="1">
      <alignment horizontal="right"/>
    </xf>
    <xf numFmtId="3" fontId="43" fillId="26" borderId="14" xfId="0" applyNumberFormat="1" applyFont="1" applyFill="1" applyBorder="1"/>
    <xf numFmtId="3" fontId="43" fillId="26" borderId="34" xfId="0" applyNumberFormat="1" applyFont="1" applyFill="1" applyBorder="1"/>
    <xf numFmtId="3" fontId="43" fillId="26" borderId="36" xfId="0" applyNumberFormat="1" applyFont="1" applyFill="1" applyBorder="1"/>
    <xf numFmtId="0" fontId="43" fillId="26" borderId="0" xfId="0" applyFont="1" applyFill="1" applyBorder="1" applyAlignment="1">
      <alignment horizontal="right"/>
    </xf>
    <xf numFmtId="0" fontId="44" fillId="26" borderId="15" xfId="0" applyFont="1" applyFill="1" applyBorder="1" applyAlignment="1">
      <alignment horizontal="left" vertical="center"/>
    </xf>
    <xf numFmtId="0" fontId="44" fillId="26" borderId="0" xfId="0" applyFont="1" applyFill="1" applyBorder="1" applyAlignment="1">
      <alignment horizontal="left" vertical="center"/>
    </xf>
    <xf numFmtId="0" fontId="44" fillId="26" borderId="30" xfId="0" applyFont="1" applyFill="1" applyBorder="1" applyAlignment="1">
      <alignment horizontal="left" vertical="center"/>
    </xf>
    <xf numFmtId="166" fontId="43" fillId="26" borderId="18" xfId="0" applyNumberFormat="1" applyFont="1" applyFill="1" applyBorder="1" applyAlignment="1">
      <alignment horizontal="right"/>
    </xf>
    <xf numFmtId="166" fontId="43" fillId="26" borderId="0" xfId="0" applyNumberFormat="1" applyFont="1" applyFill="1" applyBorder="1" applyAlignment="1">
      <alignment horizontal="right"/>
    </xf>
    <xf numFmtId="166" fontId="43" fillId="26" borderId="16" xfId="0" applyNumberFormat="1" applyFont="1" applyFill="1" applyBorder="1" applyAlignment="1">
      <alignment horizontal="right"/>
    </xf>
    <xf numFmtId="166" fontId="43" fillId="0" borderId="18" xfId="0" applyNumberFormat="1" applyFont="1" applyFill="1" applyBorder="1" applyAlignment="1">
      <alignment horizontal="right"/>
    </xf>
    <xf numFmtId="166" fontId="43" fillId="0" borderId="0" xfId="0" applyNumberFormat="1" applyFont="1" applyFill="1" applyBorder="1" applyAlignment="1">
      <alignment horizontal="right"/>
    </xf>
    <xf numFmtId="166" fontId="43" fillId="0" borderId="16" xfId="0" applyNumberFormat="1" applyFont="1" applyFill="1" applyBorder="1" applyAlignment="1">
      <alignment horizontal="right"/>
    </xf>
    <xf numFmtId="166" fontId="43" fillId="0" borderId="0" xfId="0" applyNumberFormat="1" applyFont="1" applyFill="1"/>
    <xf numFmtId="0" fontId="45" fillId="26" borderId="15" xfId="0" applyFont="1" applyFill="1" applyBorder="1"/>
    <xf numFmtId="166" fontId="43" fillId="26" borderId="18" xfId="0" applyNumberFormat="1" applyFont="1" applyFill="1" applyBorder="1"/>
    <xf numFmtId="166" fontId="43" fillId="26" borderId="0" xfId="0" applyNumberFormat="1" applyFont="1" applyFill="1" applyBorder="1"/>
    <xf numFmtId="166" fontId="43" fillId="26" borderId="16" xfId="0" applyNumberFormat="1" applyFont="1" applyFill="1" applyBorder="1"/>
    <xf numFmtId="0" fontId="49" fillId="26" borderId="34" xfId="0" applyFont="1" applyFill="1" applyBorder="1" applyAlignment="1">
      <alignment horizontal="left" vertical="center"/>
    </xf>
    <xf numFmtId="3" fontId="43" fillId="26" borderId="0" xfId="0" applyNumberFormat="1" applyFont="1" applyFill="1"/>
    <xf numFmtId="0" fontId="49" fillId="26" borderId="41" xfId="0" applyFont="1" applyFill="1" applyBorder="1" applyAlignment="1">
      <alignment horizontal="center"/>
    </xf>
    <xf numFmtId="0" fontId="43" fillId="26" borderId="42" xfId="0" applyFont="1" applyFill="1" applyBorder="1" applyAlignment="1">
      <alignment horizontal="center"/>
    </xf>
    <xf numFmtId="0" fontId="43" fillId="26" borderId="23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0" fontId="43" fillId="26" borderId="43" xfId="0" applyFont="1" applyFill="1" applyBorder="1" applyAlignment="1">
      <alignment horizontal="center"/>
    </xf>
    <xf numFmtId="0" fontId="43" fillId="26" borderId="44" xfId="0" applyFont="1" applyFill="1" applyBorder="1" applyAlignment="1">
      <alignment horizontal="center"/>
    </xf>
    <xf numFmtId="0" fontId="45" fillId="26" borderId="45" xfId="0" applyFont="1" applyFill="1" applyBorder="1" applyAlignment="1">
      <alignment horizontal="left" vertical="center"/>
    </xf>
    <xf numFmtId="0" fontId="49" fillId="26" borderId="45" xfId="0" applyFont="1" applyFill="1" applyBorder="1" applyAlignment="1">
      <alignment horizontal="center" vertical="center"/>
    </xf>
    <xf numFmtId="0" fontId="43" fillId="26" borderId="30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/>
    </xf>
    <xf numFmtId="0" fontId="43" fillId="26" borderId="30" xfId="0" applyFont="1" applyFill="1" applyBorder="1" applyAlignment="1">
      <alignment horizontal="center"/>
    </xf>
    <xf numFmtId="0" fontId="43" fillId="26" borderId="16" xfId="0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center" vertical="center"/>
    </xf>
    <xf numFmtId="3" fontId="43" fillId="26" borderId="0" xfId="0" applyNumberFormat="1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center"/>
    </xf>
    <xf numFmtId="3" fontId="43" fillId="26" borderId="16" xfId="0" applyNumberFormat="1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right"/>
    </xf>
    <xf numFmtId="3" fontId="43" fillId="26" borderId="30" xfId="0" applyNumberFormat="1" applyFont="1" applyFill="1" applyBorder="1"/>
    <xf numFmtId="3" fontId="43" fillId="26" borderId="16" xfId="0" applyNumberFormat="1" applyFont="1" applyFill="1" applyBorder="1"/>
    <xf numFmtId="3" fontId="43" fillId="26" borderId="18" xfId="0" applyNumberFormat="1" applyFont="1" applyFill="1" applyBorder="1"/>
    <xf numFmtId="3" fontId="43" fillId="28" borderId="30" xfId="0" applyNumberFormat="1" applyFont="1" applyFill="1" applyBorder="1"/>
    <xf numFmtId="3" fontId="43" fillId="28" borderId="16" xfId="0" applyNumberFormat="1" applyFont="1" applyFill="1" applyBorder="1"/>
    <xf numFmtId="165" fontId="43" fillId="26" borderId="18" xfId="0" applyNumberFormat="1" applyFont="1" applyFill="1" applyBorder="1"/>
    <xf numFmtId="165" fontId="43" fillId="26" borderId="0" xfId="0" applyNumberFormat="1" applyFont="1" applyFill="1" applyBorder="1"/>
    <xf numFmtId="165" fontId="43" fillId="26" borderId="30" xfId="0" applyNumberFormat="1" applyFont="1" applyFill="1" applyBorder="1"/>
    <xf numFmtId="3" fontId="43" fillId="26" borderId="35" xfId="0" applyNumberFormat="1" applyFont="1" applyFill="1" applyBorder="1"/>
    <xf numFmtId="3" fontId="43" fillId="28" borderId="34" xfId="0" applyNumberFormat="1" applyFont="1" applyFill="1" applyBorder="1"/>
    <xf numFmtId="3" fontId="43" fillId="28" borderId="35" xfId="0" applyNumberFormat="1" applyFont="1" applyFill="1" applyBorder="1"/>
    <xf numFmtId="3" fontId="43" fillId="28" borderId="36" xfId="0" applyNumberFormat="1" applyFont="1" applyFill="1" applyBorder="1"/>
    <xf numFmtId="165" fontId="43" fillId="26" borderId="30" xfId="0" applyNumberFormat="1" applyFont="1" applyFill="1" applyBorder="1" applyAlignment="1">
      <alignment horizontal="right"/>
    </xf>
    <xf numFmtId="165" fontId="43" fillId="26" borderId="16" xfId="0" applyNumberFormat="1" applyFont="1" applyFill="1" applyBorder="1"/>
    <xf numFmtId="166" fontId="43" fillId="26" borderId="30" xfId="0" applyNumberFormat="1" applyFont="1" applyFill="1" applyBorder="1" applyAlignment="1">
      <alignment horizontal="right"/>
    </xf>
    <xf numFmtId="0" fontId="43" fillId="26" borderId="18" xfId="0" applyFont="1" applyFill="1" applyBorder="1"/>
    <xf numFmtId="0" fontId="43" fillId="28" borderId="30" xfId="0" applyFont="1" applyFill="1" applyBorder="1"/>
    <xf numFmtId="0" fontId="43" fillId="28" borderId="16" xfId="0" applyFont="1" applyFill="1" applyBorder="1"/>
    <xf numFmtId="165" fontId="43" fillId="26" borderId="14" xfId="0" applyNumberFormat="1" applyFont="1" applyFill="1" applyBorder="1"/>
    <xf numFmtId="165" fontId="43" fillId="26" borderId="34" xfId="0" applyNumberFormat="1" applyFont="1" applyFill="1" applyBorder="1"/>
    <xf numFmtId="165" fontId="43" fillId="26" borderId="35" xfId="0" applyNumberFormat="1" applyFont="1" applyFill="1" applyBorder="1"/>
    <xf numFmtId="0" fontId="43" fillId="28" borderId="34" xfId="0" applyFont="1" applyFill="1" applyBorder="1"/>
    <xf numFmtId="0" fontId="43" fillId="28" borderId="35" xfId="0" applyFont="1" applyFill="1" applyBorder="1"/>
    <xf numFmtId="0" fontId="43" fillId="28" borderId="36" xfId="0" applyFont="1" applyFill="1" applyBorder="1"/>
    <xf numFmtId="165" fontId="43" fillId="26" borderId="0" xfId="0" applyNumberFormat="1" applyFont="1" applyFill="1"/>
    <xf numFmtId="0" fontId="43" fillId="26" borderId="31" xfId="0" applyFont="1" applyFill="1" applyBorder="1" applyAlignment="1">
      <alignment horizontal="center"/>
    </xf>
    <xf numFmtId="166" fontId="43" fillId="26" borderId="30" xfId="0" applyNumberFormat="1" applyFont="1" applyFill="1" applyBorder="1"/>
    <xf numFmtId="166" fontId="43" fillId="26" borderId="31" xfId="0" applyNumberFormat="1" applyFont="1" applyFill="1" applyBorder="1"/>
    <xf numFmtId="166" fontId="43" fillId="28" borderId="30" xfId="0" applyNumberFormat="1" applyFont="1" applyFill="1" applyBorder="1"/>
    <xf numFmtId="166" fontId="43" fillId="28" borderId="31" xfId="0" applyNumberFormat="1" applyFont="1" applyFill="1" applyBorder="1"/>
    <xf numFmtId="166" fontId="43" fillId="28" borderId="16" xfId="0" applyNumberFormat="1" applyFont="1" applyFill="1" applyBorder="1"/>
    <xf numFmtId="0" fontId="43" fillId="26" borderId="31" xfId="0" applyFont="1" applyFill="1" applyBorder="1"/>
    <xf numFmtId="165" fontId="43" fillId="26" borderId="31" xfId="0" applyNumberFormat="1" applyFont="1" applyFill="1" applyBorder="1"/>
    <xf numFmtId="3" fontId="43" fillId="26" borderId="31" xfId="0" applyNumberFormat="1" applyFont="1" applyFill="1" applyBorder="1"/>
    <xf numFmtId="0" fontId="43" fillId="26" borderId="67" xfId="0" applyFont="1" applyFill="1" applyBorder="1"/>
    <xf numFmtId="0" fontId="43" fillId="0" borderId="67" xfId="0" applyFont="1" applyFill="1" applyBorder="1"/>
    <xf numFmtId="165" fontId="43" fillId="26" borderId="46" xfId="0" applyNumberFormat="1" applyFont="1" applyFill="1" applyBorder="1"/>
    <xf numFmtId="165" fontId="43" fillId="26" borderId="36" xfId="0" applyNumberFormat="1" applyFont="1" applyFill="1" applyBorder="1"/>
    <xf numFmtId="0" fontId="43" fillId="26" borderId="40" xfId="0" applyFont="1" applyFill="1" applyBorder="1" applyAlignment="1">
      <alignment horizontal="center"/>
    </xf>
    <xf numFmtId="0" fontId="51" fillId="27" borderId="32" xfId="0" applyFont="1" applyFill="1" applyBorder="1" applyAlignment="1">
      <alignment vertical="center"/>
    </xf>
    <xf numFmtId="0" fontId="51" fillId="27" borderId="38" xfId="0" applyFont="1" applyFill="1" applyBorder="1" applyAlignment="1">
      <alignment vertical="center"/>
    </xf>
    <xf numFmtId="0" fontId="43" fillId="26" borderId="22" xfId="0" applyFont="1" applyFill="1" applyBorder="1" applyAlignment="1">
      <alignment horizontal="center"/>
    </xf>
    <xf numFmtId="0" fontId="49" fillId="26" borderId="0" xfId="0" applyFont="1" applyFill="1"/>
    <xf numFmtId="0" fontId="43" fillId="26" borderId="47" xfId="0" applyFont="1" applyFill="1" applyBorder="1"/>
    <xf numFmtId="0" fontId="43" fillId="26" borderId="48" xfId="0" applyFont="1" applyFill="1" applyBorder="1"/>
    <xf numFmtId="17" fontId="43" fillId="26" borderId="49" xfId="0" applyNumberFormat="1" applyFont="1" applyFill="1" applyBorder="1"/>
    <xf numFmtId="17" fontId="43" fillId="26" borderId="50" xfId="0" applyNumberFormat="1" applyFont="1" applyFill="1" applyBorder="1"/>
    <xf numFmtId="0" fontId="43" fillId="26" borderId="33" xfId="0" applyFont="1" applyFill="1" applyBorder="1" applyAlignment="1">
      <alignment horizontal="left" vertical="center"/>
    </xf>
    <xf numFmtId="0" fontId="43" fillId="26" borderId="14" xfId="0" applyFont="1" applyFill="1" applyBorder="1" applyAlignment="1">
      <alignment horizontal="right"/>
    </xf>
    <xf numFmtId="164" fontId="43" fillId="26" borderId="0" xfId="0" applyNumberFormat="1" applyFont="1" applyFill="1" applyAlignment="1"/>
    <xf numFmtId="164" fontId="43" fillId="26" borderId="0" xfId="0" applyNumberFormat="1" applyFont="1" applyFill="1"/>
    <xf numFmtId="3" fontId="43" fillId="26" borderId="46" xfId="0" applyNumberFormat="1" applyFont="1" applyFill="1" applyBorder="1"/>
    <xf numFmtId="0" fontId="49" fillId="26" borderId="51" xfId="0" applyFont="1" applyFill="1" applyBorder="1" applyAlignment="1">
      <alignment horizontal="center"/>
    </xf>
    <xf numFmtId="0" fontId="43" fillId="26" borderId="18" xfId="0" applyFont="1" applyFill="1" applyBorder="1" applyAlignment="1">
      <alignment horizontal="center"/>
    </xf>
    <xf numFmtId="0" fontId="49" fillId="26" borderId="34" xfId="0" applyFont="1" applyFill="1" applyBorder="1"/>
    <xf numFmtId="0" fontId="43" fillId="27" borderId="27" xfId="0" applyFont="1" applyFill="1" applyBorder="1" applyAlignment="1">
      <alignment horizontal="center"/>
    </xf>
    <xf numFmtId="165" fontId="43" fillId="0" borderId="30" xfId="0" applyNumberFormat="1" applyFont="1" applyBorder="1" applyAlignment="1">
      <alignment horizontal="right"/>
    </xf>
    <xf numFmtId="165" fontId="43" fillId="27" borderId="27" xfId="0" applyNumberFormat="1" applyFont="1" applyFill="1" applyBorder="1" applyAlignment="1">
      <alignment horizontal="right"/>
    </xf>
    <xf numFmtId="3" fontId="43" fillId="0" borderId="30" xfId="0" applyNumberFormat="1" applyFont="1" applyBorder="1" applyAlignment="1">
      <alignment horizontal="right"/>
    </xf>
    <xf numFmtId="1" fontId="43" fillId="0" borderId="30" xfId="0" applyNumberFormat="1" applyFont="1" applyBorder="1" applyAlignment="1">
      <alignment horizontal="right"/>
    </xf>
    <xf numFmtId="2" fontId="43" fillId="0" borderId="30" xfId="0" applyNumberFormat="1" applyFont="1" applyBorder="1" applyAlignment="1">
      <alignment horizontal="right"/>
    </xf>
    <xf numFmtId="165" fontId="43" fillId="0" borderId="38" xfId="0" applyNumberFormat="1" applyFont="1" applyBorder="1" applyAlignment="1">
      <alignment horizontal="right"/>
    </xf>
    <xf numFmtId="165" fontId="43" fillId="28" borderId="30" xfId="0" applyNumberFormat="1" applyFont="1" applyFill="1" applyBorder="1"/>
    <xf numFmtId="165" fontId="43" fillId="28" borderId="31" xfId="0" applyNumberFormat="1" applyFont="1" applyFill="1" applyBorder="1"/>
    <xf numFmtId="165" fontId="43" fillId="28" borderId="16" xfId="0" applyNumberFormat="1" applyFont="1" applyFill="1" applyBorder="1"/>
    <xf numFmtId="165" fontId="43" fillId="26" borderId="0" xfId="0" applyNumberFormat="1" applyFont="1" applyFill="1" applyAlignment="1">
      <alignment horizontal="right"/>
    </xf>
    <xf numFmtId="166" fontId="43" fillId="26" borderId="0" xfId="0" applyNumberFormat="1" applyFont="1" applyFill="1" applyAlignment="1">
      <alignment horizontal="right"/>
    </xf>
    <xf numFmtId="0" fontId="43" fillId="28" borderId="0" xfId="0" applyFont="1" applyFill="1"/>
    <xf numFmtId="0" fontId="43" fillId="26" borderId="0" xfId="0" applyFont="1" applyFill="1" applyBorder="1" applyAlignment="1">
      <alignment horizontal="center" vertical="center"/>
    </xf>
    <xf numFmtId="0" fontId="43" fillId="26" borderId="39" xfId="0" applyFont="1" applyFill="1" applyBorder="1" applyAlignment="1">
      <alignment horizontal="center"/>
    </xf>
    <xf numFmtId="0" fontId="43" fillId="26" borderId="45" xfId="0" applyFont="1" applyFill="1" applyBorder="1"/>
    <xf numFmtId="0" fontId="43" fillId="26" borderId="45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165" fontId="43" fillId="0" borderId="17" xfId="0" applyNumberFormat="1" applyFont="1" applyBorder="1" applyAlignment="1">
      <alignment horizontal="center"/>
    </xf>
    <xf numFmtId="165" fontId="43" fillId="0" borderId="18" xfId="0" applyNumberFormat="1" applyFont="1" applyBorder="1" applyAlignment="1">
      <alignment horizontal="center"/>
    </xf>
    <xf numFmtId="165" fontId="43" fillId="0" borderId="30" xfId="0" applyNumberFormat="1" applyFont="1" applyBorder="1" applyAlignment="1">
      <alignment horizontal="center"/>
    </xf>
    <xf numFmtId="165" fontId="43" fillId="0" borderId="16" xfId="0" applyNumberFormat="1" applyFont="1" applyBorder="1" applyAlignment="1">
      <alignment horizontal="center"/>
    </xf>
    <xf numFmtId="165" fontId="43" fillId="0" borderId="13" xfId="0" applyNumberFormat="1" applyFont="1" applyBorder="1" applyAlignment="1">
      <alignment horizontal="center"/>
    </xf>
    <xf numFmtId="165" fontId="43" fillId="0" borderId="14" xfId="0" applyNumberFormat="1" applyFont="1" applyBorder="1" applyAlignment="1">
      <alignment horizontal="center"/>
    </xf>
    <xf numFmtId="165" fontId="43" fillId="0" borderId="35" xfId="0" applyNumberFormat="1" applyFont="1" applyBorder="1" applyAlignment="1">
      <alignment horizontal="center"/>
    </xf>
    <xf numFmtId="165" fontId="43" fillId="0" borderId="36" xfId="0" applyNumberFormat="1" applyFont="1" applyBorder="1" applyAlignment="1">
      <alignment horizontal="center"/>
    </xf>
    <xf numFmtId="0" fontId="48" fillId="0" borderId="0" xfId="0" applyFont="1"/>
    <xf numFmtId="0" fontId="48" fillId="0" borderId="30" xfId="0" applyFont="1" applyBorder="1"/>
    <xf numFmtId="0" fontId="48" fillId="0" borderId="30" xfId="0" applyFont="1" applyBorder="1" applyAlignment="1">
      <alignment horizontal="right"/>
    </xf>
    <xf numFmtId="0" fontId="43" fillId="0" borderId="0" xfId="0" applyFont="1" applyAlignment="1">
      <alignment vertical="center"/>
    </xf>
    <xf numFmtId="0" fontId="56" fillId="26" borderId="0" xfId="0" applyFont="1" applyFill="1"/>
    <xf numFmtId="0" fontId="43" fillId="26" borderId="0" xfId="0" applyFont="1" applyFill="1" applyAlignment="1">
      <alignment horizontal="left" vertical="center"/>
    </xf>
    <xf numFmtId="0" fontId="45" fillId="26" borderId="0" xfId="0" applyFont="1" applyFill="1" applyAlignment="1">
      <alignment horizontal="left" vertical="center"/>
    </xf>
    <xf numFmtId="0" fontId="43" fillId="26" borderId="0" xfId="0" applyFont="1" applyFill="1" applyAlignment="1">
      <alignment horizontal="right"/>
    </xf>
    <xf numFmtId="0" fontId="43" fillId="0" borderId="63" xfId="0" applyFont="1" applyBorder="1"/>
    <xf numFmtId="0" fontId="52" fillId="26" borderId="0" xfId="0" applyFont="1" applyFill="1" applyAlignment="1">
      <alignment horizontal="left" vertical="center"/>
    </xf>
    <xf numFmtId="0" fontId="56" fillId="0" borderId="0" xfId="0" applyFont="1"/>
    <xf numFmtId="165" fontId="43" fillId="26" borderId="0" xfId="0" applyNumberFormat="1" applyFont="1" applyFill="1" applyAlignment="1">
      <alignment horizontal="center"/>
    </xf>
    <xf numFmtId="0" fontId="47" fillId="0" borderId="48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165" fontId="43" fillId="0" borderId="36" xfId="0" applyNumberFormat="1" applyFont="1" applyBorder="1" applyAlignment="1">
      <alignment horizontal="right"/>
    </xf>
    <xf numFmtId="165" fontId="43" fillId="0" borderId="34" xfId="0" applyNumberFormat="1" applyFont="1" applyBorder="1" applyAlignment="1">
      <alignment horizontal="right"/>
    </xf>
    <xf numFmtId="165" fontId="43" fillId="0" borderId="35" xfId="0" applyNumberFormat="1" applyFont="1" applyBorder="1" applyAlignment="1">
      <alignment horizontal="right"/>
    </xf>
    <xf numFmtId="165" fontId="43" fillId="0" borderId="14" xfId="0" applyNumberFormat="1" applyFont="1" applyBorder="1" applyAlignment="1">
      <alignment horizontal="right"/>
    </xf>
    <xf numFmtId="165" fontId="43" fillId="0" borderId="0" xfId="0" applyNumberFormat="1" applyFont="1" applyAlignment="1">
      <alignment horizontal="right"/>
    </xf>
    <xf numFmtId="165" fontId="48" fillId="0" borderId="0" xfId="0" applyNumberFormat="1" applyFont="1" applyAlignment="1">
      <alignment horizontal="right"/>
    </xf>
    <xf numFmtId="2" fontId="43" fillId="0" borderId="0" xfId="0" applyNumberFormat="1" applyFont="1" applyAlignment="1">
      <alignment horizontal="right"/>
    </xf>
    <xf numFmtId="0" fontId="43" fillId="0" borderId="0" xfId="0" applyFont="1" applyAlignment="1">
      <alignment horizontal="right"/>
    </xf>
    <xf numFmtId="1" fontId="43" fillId="0" borderId="0" xfId="0" applyNumberFormat="1" applyFont="1" applyAlignment="1">
      <alignment horizontal="right"/>
    </xf>
    <xf numFmtId="3" fontId="43" fillId="0" borderId="0" xfId="0" applyNumberFormat="1" applyFont="1" applyAlignment="1">
      <alignment horizontal="right"/>
    </xf>
    <xf numFmtId="3" fontId="43" fillId="26" borderId="0" xfId="0" applyNumberFormat="1" applyFont="1" applyFill="1" applyAlignment="1">
      <alignment horizontal="right"/>
    </xf>
    <xf numFmtId="166" fontId="43" fillId="26" borderId="0" xfId="0" applyNumberFormat="1" applyFont="1" applyFill="1"/>
    <xf numFmtId="166" fontId="43" fillId="28" borderId="0" xfId="0" applyNumberFormat="1" applyFont="1" applyFill="1"/>
    <xf numFmtId="3" fontId="43" fillId="0" borderId="62" xfId="0" applyNumberFormat="1" applyFont="1" applyBorder="1"/>
    <xf numFmtId="3" fontId="43" fillId="0" borderId="0" xfId="0" applyNumberFormat="1" applyFont="1"/>
    <xf numFmtId="3" fontId="43" fillId="0" borderId="30" xfId="0" applyNumberFormat="1" applyFont="1" applyBorder="1"/>
    <xf numFmtId="3" fontId="43" fillId="0" borderId="31" xfId="0" applyNumberFormat="1" applyFont="1" applyBorder="1"/>
    <xf numFmtId="3" fontId="43" fillId="0" borderId="16" xfId="0" applyNumberFormat="1" applyFont="1" applyBorder="1"/>
    <xf numFmtId="3" fontId="43" fillId="0" borderId="64" xfId="0" applyNumberFormat="1" applyFont="1" applyBorder="1"/>
    <xf numFmtId="3" fontId="43" fillId="0" borderId="65" xfId="0" applyNumberFormat="1" applyFont="1" applyBorder="1"/>
    <xf numFmtId="3" fontId="43" fillId="0" borderId="66" xfId="0" applyNumberFormat="1" applyFont="1" applyBorder="1"/>
    <xf numFmtId="3" fontId="49" fillId="0" borderId="64" xfId="0" applyNumberFormat="1" applyFont="1" applyBorder="1"/>
    <xf numFmtId="3" fontId="49" fillId="0" borderId="68" xfId="0" applyNumberFormat="1" applyFont="1" applyBorder="1"/>
    <xf numFmtId="3" fontId="49" fillId="0" borderId="69" xfId="0" applyNumberFormat="1" applyFont="1" applyBorder="1"/>
    <xf numFmtId="1" fontId="43" fillId="0" borderId="31" xfId="0" applyNumberFormat="1" applyFont="1" applyBorder="1"/>
    <xf numFmtId="1" fontId="43" fillId="0" borderId="0" xfId="0" applyNumberFormat="1" applyFont="1"/>
    <xf numFmtId="1" fontId="43" fillId="0" borderId="30" xfId="0" applyNumberFormat="1" applyFont="1" applyBorder="1"/>
    <xf numFmtId="1" fontId="43" fillId="0" borderId="16" xfId="0" applyNumberFormat="1" applyFont="1" applyBorder="1"/>
    <xf numFmtId="3" fontId="43" fillId="0" borderId="70" xfId="0" applyNumberFormat="1" applyFont="1" applyBorder="1"/>
    <xf numFmtId="3" fontId="43" fillId="0" borderId="71" xfId="0" applyNumberFormat="1" applyFont="1" applyBorder="1"/>
    <xf numFmtId="3" fontId="43" fillId="0" borderId="72" xfId="0" applyNumberFormat="1" applyFont="1" applyBorder="1"/>
    <xf numFmtId="165" fontId="43" fillId="28" borderId="0" xfId="0" applyNumberFormat="1" applyFont="1" applyFill="1"/>
    <xf numFmtId="165" fontId="43" fillId="0" borderId="18" xfId="0" applyNumberFormat="1" applyFont="1" applyBorder="1"/>
    <xf numFmtId="165" fontId="43" fillId="0" borderId="30" xfId="0" applyNumberFormat="1" applyFont="1" applyBorder="1"/>
    <xf numFmtId="165" fontId="43" fillId="0" borderId="31" xfId="0" applyNumberFormat="1" applyFont="1" applyBorder="1"/>
    <xf numFmtId="165" fontId="43" fillId="0" borderId="16" xfId="0" applyNumberFormat="1" applyFont="1" applyBorder="1"/>
    <xf numFmtId="165" fontId="43" fillId="0" borderId="62" xfId="0" applyNumberFormat="1" applyFont="1" applyBorder="1"/>
    <xf numFmtId="165" fontId="43" fillId="0" borderId="65" xfId="0" applyNumberFormat="1" applyFont="1" applyBorder="1"/>
    <xf numFmtId="165" fontId="43" fillId="0" borderId="66" xfId="0" applyNumberFormat="1" applyFont="1" applyBorder="1"/>
    <xf numFmtId="165" fontId="49" fillId="0" borderId="64" xfId="0" applyNumberFormat="1" applyFont="1" applyBorder="1"/>
    <xf numFmtId="165" fontId="49" fillId="0" borderId="68" xfId="0" applyNumberFormat="1" applyFont="1" applyBorder="1"/>
    <xf numFmtId="165" fontId="49" fillId="0" borderId="69" xfId="0" applyNumberFormat="1" applyFont="1" applyBorder="1"/>
    <xf numFmtId="165" fontId="43" fillId="0" borderId="70" xfId="0" applyNumberFormat="1" applyFont="1" applyBorder="1"/>
    <xf numFmtId="165" fontId="43" fillId="0" borderId="71" xfId="0" applyNumberFormat="1" applyFont="1" applyBorder="1"/>
    <xf numFmtId="165" fontId="43" fillId="0" borderId="72" xfId="0" applyNumberFormat="1" applyFont="1" applyBorder="1"/>
    <xf numFmtId="3" fontId="43" fillId="28" borderId="0" xfId="0" applyNumberFormat="1" applyFont="1" applyFill="1"/>
    <xf numFmtId="165" fontId="43" fillId="0" borderId="73" xfId="0" applyNumberFormat="1" applyFont="1" applyBorder="1" applyAlignment="1">
      <alignment horizontal="center"/>
    </xf>
    <xf numFmtId="165" fontId="43" fillId="0" borderId="17" xfId="0" applyNumberFormat="1" applyFont="1" applyFill="1" applyBorder="1" applyAlignment="1">
      <alignment horizontal="center"/>
    </xf>
    <xf numFmtId="165" fontId="43" fillId="0" borderId="18" xfId="0" applyNumberFormat="1" applyFont="1" applyFill="1" applyBorder="1" applyAlignment="1">
      <alignment horizontal="center"/>
    </xf>
    <xf numFmtId="165" fontId="43" fillId="0" borderId="30" xfId="0" applyNumberFormat="1" applyFont="1" applyFill="1" applyBorder="1" applyAlignment="1">
      <alignment horizontal="center"/>
    </xf>
    <xf numFmtId="165" fontId="43" fillId="0" borderId="16" xfId="0" applyNumberFormat="1" applyFont="1" applyFill="1" applyBorder="1" applyAlignment="1">
      <alignment horizontal="center"/>
    </xf>
    <xf numFmtId="165" fontId="43" fillId="0" borderId="13" xfId="0" applyNumberFormat="1" applyFont="1" applyFill="1" applyBorder="1" applyAlignment="1">
      <alignment horizontal="center"/>
    </xf>
    <xf numFmtId="0" fontId="44" fillId="0" borderId="15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30" xfId="0" applyFont="1" applyBorder="1" applyAlignment="1">
      <alignment horizontal="left" vertical="center"/>
    </xf>
    <xf numFmtId="0" fontId="44" fillId="0" borderId="52" xfId="0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44" fillId="0" borderId="22" xfId="0" applyFont="1" applyBorder="1" applyAlignment="1">
      <alignment horizontal="left" vertical="center"/>
    </xf>
    <xf numFmtId="0" fontId="44" fillId="0" borderId="30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51" fillId="27" borderId="53" xfId="0" applyFont="1" applyFill="1" applyBorder="1" applyAlignment="1">
      <alignment horizontal="left" vertical="center"/>
    </xf>
    <xf numFmtId="0" fontId="51" fillId="27" borderId="54" xfId="0" applyFont="1" applyFill="1" applyBorder="1" applyAlignment="1">
      <alignment horizontal="left" vertical="center"/>
    </xf>
    <xf numFmtId="0" fontId="51" fillId="27" borderId="55" xfId="0" applyFont="1" applyFill="1" applyBorder="1" applyAlignment="1">
      <alignment horizontal="left" vertical="center"/>
    </xf>
    <xf numFmtId="0" fontId="47" fillId="0" borderId="4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 wrapText="1"/>
    </xf>
    <xf numFmtId="0" fontId="47" fillId="0" borderId="57" xfId="0" applyFont="1" applyBorder="1" applyAlignment="1">
      <alignment horizontal="center" vertical="center" wrapText="1"/>
    </xf>
    <xf numFmtId="0" fontId="43" fillId="26" borderId="58" xfId="0" applyFont="1" applyFill="1" applyBorder="1" applyAlignment="1">
      <alignment horizontal="center"/>
    </xf>
    <xf numFmtId="0" fontId="43" fillId="26" borderId="20" xfId="0" applyFont="1" applyFill="1" applyBorder="1" applyAlignment="1">
      <alignment horizontal="center"/>
    </xf>
    <xf numFmtId="0" fontId="43" fillId="26" borderId="40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0" fontId="43" fillId="26" borderId="60" xfId="0" applyFont="1" applyFill="1" applyBorder="1" applyAlignment="1">
      <alignment horizontal="center" vertical="center"/>
    </xf>
    <xf numFmtId="0" fontId="43" fillId="26" borderId="23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 vertical="center"/>
    </xf>
    <xf numFmtId="0" fontId="44" fillId="26" borderId="37" xfId="0" applyFont="1" applyFill="1" applyBorder="1" applyAlignment="1">
      <alignment horizontal="left" vertical="center"/>
    </xf>
    <xf numFmtId="0" fontId="44" fillId="26" borderId="32" xfId="0" applyFont="1" applyFill="1" applyBorder="1" applyAlignment="1">
      <alignment horizontal="left" vertical="center"/>
    </xf>
    <xf numFmtId="0" fontId="44" fillId="26" borderId="61" xfId="0" applyFont="1" applyFill="1" applyBorder="1" applyAlignment="1">
      <alignment horizontal="left" vertical="center"/>
    </xf>
    <xf numFmtId="0" fontId="44" fillId="26" borderId="52" xfId="0" applyFont="1" applyFill="1" applyBorder="1" applyAlignment="1">
      <alignment horizontal="left" vertical="center"/>
    </xf>
    <xf numFmtId="0" fontId="44" fillId="26" borderId="23" xfId="0" applyFont="1" applyFill="1" applyBorder="1" applyAlignment="1">
      <alignment horizontal="left" vertical="center"/>
    </xf>
    <xf numFmtId="0" fontId="44" fillId="26" borderId="22" xfId="0" applyFont="1" applyFill="1" applyBorder="1" applyAlignment="1">
      <alignment horizontal="left" vertical="center"/>
    </xf>
    <xf numFmtId="0" fontId="49" fillId="26" borderId="51" xfId="0" applyFont="1" applyFill="1" applyBorder="1" applyAlignment="1">
      <alignment horizontal="center" vertical="center"/>
    </xf>
    <xf numFmtId="0" fontId="49" fillId="26" borderId="42" xfId="0" applyFont="1" applyFill="1" applyBorder="1" applyAlignment="1">
      <alignment horizontal="center" vertical="center"/>
    </xf>
    <xf numFmtId="0" fontId="44" fillId="26" borderId="59" xfId="0" applyFont="1" applyFill="1" applyBorder="1" applyAlignment="1">
      <alignment horizontal="left" vertical="center"/>
    </xf>
    <xf numFmtId="0" fontId="44" fillId="26" borderId="60" xfId="0" applyFont="1" applyFill="1" applyBorder="1" applyAlignment="1">
      <alignment horizontal="left" vertical="center"/>
    </xf>
    <xf numFmtId="0" fontId="44" fillId="26" borderId="45" xfId="0" applyFont="1" applyFill="1" applyBorder="1" applyAlignment="1">
      <alignment horizontal="left" vertical="center"/>
    </xf>
    <xf numFmtId="0" fontId="49" fillId="26" borderId="41" xfId="0" applyFont="1" applyFill="1" applyBorder="1" applyAlignment="1">
      <alignment horizontal="center" vertical="center"/>
    </xf>
    <xf numFmtId="0" fontId="43" fillId="26" borderId="45" xfId="0" applyFont="1" applyFill="1" applyBorder="1" applyAlignment="1">
      <alignment horizontal="center" vertical="center"/>
    </xf>
    <xf numFmtId="0" fontId="43" fillId="26" borderId="22" xfId="0" applyFont="1" applyFill="1" applyBorder="1" applyAlignment="1">
      <alignment horizontal="center" vertical="center"/>
    </xf>
    <xf numFmtId="0" fontId="43" fillId="26" borderId="38" xfId="0" applyFont="1" applyFill="1" applyBorder="1" applyAlignment="1">
      <alignment horizontal="center" vertical="center"/>
    </xf>
    <xf numFmtId="0" fontId="43" fillId="26" borderId="44" xfId="0" applyFont="1" applyFill="1" applyBorder="1" applyAlignment="1">
      <alignment horizontal="center" vertical="center"/>
    </xf>
    <xf numFmtId="0" fontId="43" fillId="26" borderId="49" xfId="0" applyFont="1" applyFill="1" applyBorder="1" applyAlignment="1">
      <alignment horizontal="center" vertical="center"/>
    </xf>
    <xf numFmtId="0" fontId="43" fillId="26" borderId="50" xfId="0" applyFont="1" applyFill="1" applyBorder="1" applyAlignment="1">
      <alignment horizontal="center" vertical="center"/>
    </xf>
    <xf numFmtId="0" fontId="49" fillId="26" borderId="37" xfId="0" applyFont="1" applyFill="1" applyBorder="1" applyAlignment="1">
      <alignment horizontal="left" vertical="center" wrapText="1"/>
    </xf>
    <xf numFmtId="0" fontId="49" fillId="26" borderId="38" xfId="0" applyFont="1" applyFill="1" applyBorder="1" applyAlignment="1">
      <alignment horizontal="left" vertical="center" wrapText="1"/>
    </xf>
    <xf numFmtId="0" fontId="49" fillId="26" borderId="33" xfId="0" applyFont="1" applyFill="1" applyBorder="1" applyAlignment="1">
      <alignment horizontal="left" vertical="center" wrapText="1"/>
    </xf>
    <xf numFmtId="0" fontId="49" fillId="26" borderId="36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B/MPE/MPE_sep2023/text/Podklady_tla&#269;ov&#233;/Summary%20tables_P3Q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úhrn"/>
      <sheetName val="Summary"/>
    </sheetNames>
    <sheetDataSet>
      <sheetData sheetId="0">
        <row r="49">
          <cell r="G49">
            <v>-8.1512177884318646</v>
          </cell>
          <cell r="H49">
            <v>0.17421947074107172</v>
          </cell>
          <cell r="I49">
            <v>0.87923927105270883</v>
          </cell>
          <cell r="J49">
            <v>2.0934820939693854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59C89-D11D-4174-ADC5-9528FBBA8E16}">
  <sheetPr>
    <tabColor rgb="FFFF0000"/>
    <pageSetUpPr fitToPage="1"/>
  </sheetPr>
  <dimension ref="B1:X80"/>
  <sheetViews>
    <sheetView showGridLines="0" tabSelected="1" zoomScale="85" zoomScaleNormal="85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O10" sqref="O10"/>
    </sheetView>
  </sheetViews>
  <sheetFormatPr defaultColWidth="9.140625" defaultRowHeight="14.25" outlineLevelRow="1" x14ac:dyDescent="0.2"/>
  <cols>
    <col min="1" max="4" width="3.140625" style="10" customWidth="1"/>
    <col min="5" max="5" width="37" style="10" customWidth="1"/>
    <col min="6" max="6" width="40.85546875" style="10" customWidth="1"/>
    <col min="7" max="13" width="10.7109375" style="10" customWidth="1"/>
    <col min="14" max="14" width="5.140625" style="10" customWidth="1"/>
    <col min="15" max="16384" width="9.140625" style="10"/>
  </cols>
  <sheetData>
    <row r="1" spans="2:21" ht="22.5" customHeight="1" thickBot="1" x14ac:dyDescent="0.35">
      <c r="B1" s="9"/>
    </row>
    <row r="2" spans="2:21" ht="30" customHeight="1" thickBot="1" x14ac:dyDescent="0.25">
      <c r="B2" s="278" t="str">
        <f>""&amp;H3&amp;" for key macroeconomic indicators"</f>
        <v>Autumn 2023 medium-term forecast (MTF-2023Q3) for key macroeconomic indicators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80"/>
    </row>
    <row r="3" spans="2:21" ht="30" customHeight="1" x14ac:dyDescent="0.2">
      <c r="B3" s="270" t="s">
        <v>17</v>
      </c>
      <c r="C3" s="271"/>
      <c r="D3" s="271"/>
      <c r="E3" s="272"/>
      <c r="F3" s="276" t="s">
        <v>18</v>
      </c>
      <c r="G3" s="216" t="s">
        <v>19</v>
      </c>
      <c r="H3" s="283" t="s">
        <v>213</v>
      </c>
      <c r="I3" s="281"/>
      <c r="J3" s="284"/>
      <c r="K3" s="281" t="s">
        <v>214</v>
      </c>
      <c r="L3" s="281"/>
      <c r="M3" s="282"/>
    </row>
    <row r="4" spans="2:21" x14ac:dyDescent="0.2">
      <c r="B4" s="273"/>
      <c r="C4" s="274"/>
      <c r="D4" s="274"/>
      <c r="E4" s="275"/>
      <c r="F4" s="277"/>
      <c r="G4" s="11">
        <v>2022</v>
      </c>
      <c r="H4" s="12">
        <v>2023</v>
      </c>
      <c r="I4" s="12">
        <v>2024</v>
      </c>
      <c r="J4" s="13">
        <v>2025</v>
      </c>
      <c r="K4" s="11">
        <v>2023</v>
      </c>
      <c r="L4" s="11">
        <v>2024</v>
      </c>
      <c r="M4" s="14">
        <v>2025</v>
      </c>
    </row>
    <row r="5" spans="2:21" ht="15" thickBot="1" x14ac:dyDescent="0.25">
      <c r="B5" s="15" t="s">
        <v>76</v>
      </c>
      <c r="C5" s="16"/>
      <c r="D5" s="16"/>
      <c r="E5" s="17"/>
      <c r="F5" s="18"/>
      <c r="G5" s="19"/>
      <c r="H5" s="20"/>
      <c r="I5" s="20"/>
      <c r="J5" s="178"/>
      <c r="K5" s="20"/>
      <c r="L5" s="20"/>
      <c r="M5" s="21"/>
    </row>
    <row r="6" spans="2:21" ht="15" x14ac:dyDescent="0.25">
      <c r="B6" s="22"/>
      <c r="C6" s="10" t="s">
        <v>20</v>
      </c>
      <c r="E6" s="23"/>
      <c r="F6" s="24" t="s">
        <v>21</v>
      </c>
      <c r="G6" s="25">
        <v>12.126487883973056</v>
      </c>
      <c r="H6" s="188">
        <v>10.919736527265883</v>
      </c>
      <c r="I6" s="188">
        <v>5.596209578126917</v>
      </c>
      <c r="J6" s="135">
        <v>3.6930081648808226</v>
      </c>
      <c r="K6" s="188">
        <v>-0.1</v>
      </c>
      <c r="L6" s="188">
        <v>-0.6</v>
      </c>
      <c r="M6" s="28">
        <v>0</v>
      </c>
      <c r="O6"/>
      <c r="P6"/>
      <c r="Q6"/>
      <c r="R6"/>
      <c r="S6"/>
      <c r="T6"/>
      <c r="U6"/>
    </row>
    <row r="7" spans="2:21" ht="15" x14ac:dyDescent="0.25">
      <c r="B7" s="22"/>
      <c r="C7" s="10" t="s">
        <v>22</v>
      </c>
      <c r="E7" s="23"/>
      <c r="F7" s="24" t="s">
        <v>21</v>
      </c>
      <c r="G7" s="25">
        <v>12.768744774643096</v>
      </c>
      <c r="H7" s="188">
        <v>10.662495432478593</v>
      </c>
      <c r="I7" s="188">
        <v>5.7462015339794164</v>
      </c>
      <c r="J7" s="135">
        <v>3.897756678943054</v>
      </c>
      <c r="K7" s="188">
        <v>-0.1</v>
      </c>
      <c r="L7" s="188">
        <v>-0.5</v>
      </c>
      <c r="M7" s="28">
        <v>0</v>
      </c>
      <c r="O7"/>
      <c r="P7"/>
      <c r="Q7"/>
      <c r="R7"/>
      <c r="S7"/>
      <c r="T7"/>
      <c r="U7"/>
    </row>
    <row r="8" spans="2:21" x14ac:dyDescent="0.2">
      <c r="B8" s="22"/>
      <c r="C8" s="10" t="s">
        <v>23</v>
      </c>
      <c r="E8" s="23"/>
      <c r="F8" s="24" t="s">
        <v>21</v>
      </c>
      <c r="G8" s="30">
        <v>7.5044599942989834</v>
      </c>
      <c r="H8" s="222">
        <v>9.0294782808089735</v>
      </c>
      <c r="I8" s="222">
        <v>3.6141105347477662</v>
      </c>
      <c r="J8" s="179">
        <v>2.8923937743146553</v>
      </c>
      <c r="K8" s="188">
        <v>-0.59999999999999964</v>
      </c>
      <c r="L8" s="188">
        <v>-0.49999999999999956</v>
      </c>
      <c r="M8" s="28">
        <v>-0.10000000000000009</v>
      </c>
    </row>
    <row r="9" spans="2:21" ht="3.75" customHeight="1" x14ac:dyDescent="0.2">
      <c r="B9" s="22"/>
      <c r="E9" s="23"/>
      <c r="F9" s="24"/>
      <c r="G9" s="30"/>
      <c r="H9" s="222"/>
      <c r="I9" s="222"/>
      <c r="J9" s="179"/>
      <c r="K9" s="222"/>
      <c r="L9" s="222"/>
      <c r="M9" s="31"/>
    </row>
    <row r="10" spans="2:21" ht="15" thickBot="1" x14ac:dyDescent="0.25">
      <c r="B10" s="15" t="s">
        <v>77</v>
      </c>
      <c r="C10" s="16"/>
      <c r="D10" s="16"/>
      <c r="E10" s="17"/>
      <c r="F10" s="18"/>
      <c r="G10" s="32"/>
      <c r="H10" s="33"/>
      <c r="I10" s="33"/>
      <c r="J10" s="180"/>
      <c r="K10" s="33"/>
      <c r="L10" s="33"/>
      <c r="M10" s="34"/>
    </row>
    <row r="11" spans="2:21" x14ac:dyDescent="0.2">
      <c r="B11" s="22"/>
      <c r="C11" s="10" t="s">
        <v>24</v>
      </c>
      <c r="E11" s="23"/>
      <c r="F11" s="24" t="s">
        <v>25</v>
      </c>
      <c r="G11" s="30">
        <v>1.6687029395208839</v>
      </c>
      <c r="H11" s="222">
        <v>1.5012320688738328</v>
      </c>
      <c r="I11" s="222">
        <v>2.7315186314437199</v>
      </c>
      <c r="J11" s="179">
        <v>3.4047266900397091</v>
      </c>
      <c r="K11" s="188">
        <v>0.10000000000000009</v>
      </c>
      <c r="L11" s="188">
        <v>-0.59999999999999964</v>
      </c>
      <c r="M11" s="28">
        <v>0.19999999999999973</v>
      </c>
    </row>
    <row r="12" spans="2:21" x14ac:dyDescent="0.2">
      <c r="B12" s="22"/>
      <c r="D12" s="10" t="s">
        <v>26</v>
      </c>
      <c r="E12" s="23"/>
      <c r="F12" s="24" t="s">
        <v>25</v>
      </c>
      <c r="G12" s="30">
        <v>5.5616871724052857</v>
      </c>
      <c r="H12" s="222">
        <v>-1.7618089555850958</v>
      </c>
      <c r="I12" s="222">
        <v>1.0473522574125269</v>
      </c>
      <c r="J12" s="179">
        <v>1.7833278424759413</v>
      </c>
      <c r="K12" s="188">
        <v>-1.1000000000000001</v>
      </c>
      <c r="L12" s="188">
        <v>-0.19999999999999996</v>
      </c>
      <c r="M12" s="28">
        <v>0.10000000000000009</v>
      </c>
    </row>
    <row r="13" spans="2:21" x14ac:dyDescent="0.2">
      <c r="B13" s="22"/>
      <c r="D13" s="10" t="s">
        <v>27</v>
      </c>
      <c r="E13" s="23"/>
      <c r="F13" s="24" t="s">
        <v>25</v>
      </c>
      <c r="G13" s="30">
        <v>-4.282680240350885</v>
      </c>
      <c r="H13" s="222">
        <v>-1.5709327266023081</v>
      </c>
      <c r="I13" s="222">
        <v>1.8906727647835453</v>
      </c>
      <c r="J13" s="179">
        <v>3.5985947882718676</v>
      </c>
      <c r="K13" s="188">
        <v>-0.40000000000000013</v>
      </c>
      <c r="L13" s="188">
        <v>0</v>
      </c>
      <c r="M13" s="28">
        <v>0.20000000000000018</v>
      </c>
    </row>
    <row r="14" spans="2:21" x14ac:dyDescent="0.2">
      <c r="B14" s="22"/>
      <c r="D14" s="10" t="s">
        <v>28</v>
      </c>
      <c r="E14" s="23"/>
      <c r="F14" s="24" t="s">
        <v>25</v>
      </c>
      <c r="G14" s="30">
        <v>5.8911841319316522</v>
      </c>
      <c r="H14" s="222">
        <v>4.3047821650349647</v>
      </c>
      <c r="I14" s="222">
        <v>4.6477966589114885</v>
      </c>
      <c r="J14" s="179">
        <v>4.0851313200419384</v>
      </c>
      <c r="K14" s="188">
        <v>-4.1000000000000005</v>
      </c>
      <c r="L14" s="188">
        <v>0.39999999999999947</v>
      </c>
      <c r="M14" s="28">
        <v>0.39999999999999947</v>
      </c>
    </row>
    <row r="15" spans="2:21" x14ac:dyDescent="0.2">
      <c r="B15" s="22"/>
      <c r="D15" s="10" t="s">
        <v>29</v>
      </c>
      <c r="E15" s="23"/>
      <c r="F15" s="24" t="s">
        <v>25</v>
      </c>
      <c r="G15" s="30">
        <v>2.417044449362038</v>
      </c>
      <c r="H15" s="222">
        <v>-0.74834076789915116</v>
      </c>
      <c r="I15" s="222">
        <v>6.7980596959388748</v>
      </c>
      <c r="J15" s="179">
        <v>3.9843392287247639</v>
      </c>
      <c r="K15" s="188">
        <v>-4</v>
      </c>
      <c r="L15" s="188">
        <v>0.59999999999999964</v>
      </c>
      <c r="M15" s="28">
        <v>0.20000000000000018</v>
      </c>
    </row>
    <row r="16" spans="2:21" x14ac:dyDescent="0.2">
      <c r="B16" s="22"/>
      <c r="D16" s="10" t="s">
        <v>30</v>
      </c>
      <c r="E16" s="23"/>
      <c r="F16" s="24" t="s">
        <v>25</v>
      </c>
      <c r="G16" s="30">
        <v>4.2351234442272556</v>
      </c>
      <c r="H16" s="222">
        <v>-7.7514004798946274</v>
      </c>
      <c r="I16" s="222">
        <v>8.1853556181355316</v>
      </c>
      <c r="J16" s="179">
        <v>3.2626278722950701</v>
      </c>
      <c r="K16" s="188">
        <v>-9.4</v>
      </c>
      <c r="L16" s="188">
        <v>3.1999999999999993</v>
      </c>
      <c r="M16" s="28">
        <v>0.29999999999999982</v>
      </c>
    </row>
    <row r="17" spans="2:24" x14ac:dyDescent="0.2">
      <c r="B17" s="22"/>
      <c r="D17" s="10" t="s">
        <v>31</v>
      </c>
      <c r="E17" s="23"/>
      <c r="F17" s="24" t="s">
        <v>32</v>
      </c>
      <c r="G17" s="35">
        <v>1229.0954974984379</v>
      </c>
      <c r="H17" s="227">
        <v>7429.8151388618608</v>
      </c>
      <c r="I17" s="227">
        <v>6800.0786457138784</v>
      </c>
      <c r="J17" s="181">
        <v>7709.7063760600358</v>
      </c>
      <c r="K17" s="189">
        <v>4705.8</v>
      </c>
      <c r="L17" s="189">
        <v>2868.6000000000004</v>
      </c>
      <c r="M17" s="95">
        <v>2934.7</v>
      </c>
    </row>
    <row r="18" spans="2:24" x14ac:dyDescent="0.2">
      <c r="B18" s="22"/>
      <c r="C18" s="10" t="s">
        <v>33</v>
      </c>
      <c r="E18" s="23"/>
      <c r="F18" s="24" t="s">
        <v>34</v>
      </c>
      <c r="G18" s="30">
        <v>1.1735075749999999</v>
      </c>
      <c r="H18" s="222">
        <v>0.27259252095906406</v>
      </c>
      <c r="I18" s="222">
        <v>-0.10544611428809636</v>
      </c>
      <c r="J18" s="179">
        <v>0.23942881349520717</v>
      </c>
      <c r="K18" s="189">
        <v>9.9999999999999978E-2</v>
      </c>
      <c r="L18" s="189">
        <v>0</v>
      </c>
      <c r="M18" s="95">
        <v>-9.9999999999999978E-2</v>
      </c>
    </row>
    <row r="19" spans="2:24" x14ac:dyDescent="0.2">
      <c r="B19" s="22"/>
      <c r="C19" s="10" t="s">
        <v>24</v>
      </c>
      <c r="E19" s="23"/>
      <c r="F19" s="24" t="s">
        <v>35</v>
      </c>
      <c r="G19" s="35">
        <v>109651.91899999999</v>
      </c>
      <c r="H19" s="227">
        <v>121347.68191301022</v>
      </c>
      <c r="I19" s="227">
        <v>129167.75036508808</v>
      </c>
      <c r="J19" s="181">
        <v>137428.80115668272</v>
      </c>
      <c r="K19" s="189">
        <v>-579.19999999999709</v>
      </c>
      <c r="L19" s="189">
        <v>-1892.6999999999971</v>
      </c>
      <c r="M19" s="95">
        <v>-1945.9000000000233</v>
      </c>
    </row>
    <row r="20" spans="2:24" ht="3.75" customHeight="1" x14ac:dyDescent="0.2">
      <c r="B20" s="22"/>
      <c r="E20" s="23"/>
      <c r="F20" s="24"/>
      <c r="G20" s="36"/>
      <c r="H20" s="225"/>
      <c r="I20" s="225"/>
      <c r="J20" s="24"/>
      <c r="K20" s="222"/>
      <c r="L20" s="222"/>
      <c r="M20" s="31"/>
    </row>
    <row r="21" spans="2:24" ht="15" thickBot="1" x14ac:dyDescent="0.25">
      <c r="B21" s="15" t="s">
        <v>78</v>
      </c>
      <c r="C21" s="16"/>
      <c r="D21" s="16"/>
      <c r="E21" s="17"/>
      <c r="F21" s="18"/>
      <c r="G21" s="37"/>
      <c r="H21" s="38"/>
      <c r="I21" s="38"/>
      <c r="J21" s="18"/>
      <c r="K21" s="33"/>
      <c r="L21" s="33"/>
      <c r="M21" s="34"/>
    </row>
    <row r="22" spans="2:24" x14ac:dyDescent="0.2">
      <c r="B22" s="22"/>
      <c r="C22" s="10" t="s">
        <v>36</v>
      </c>
      <c r="E22" s="23"/>
      <c r="F22" s="24" t="s">
        <v>37</v>
      </c>
      <c r="G22" s="35">
        <v>2427.2962499999999</v>
      </c>
      <c r="H22" s="227">
        <v>2435.9453970360169</v>
      </c>
      <c r="I22" s="227">
        <v>2450.0723749789818</v>
      </c>
      <c r="J22" s="181">
        <v>2455.2741930270749</v>
      </c>
      <c r="K22" s="222">
        <v>-1.9000000000000909</v>
      </c>
      <c r="L22" s="222">
        <v>-4.9000000000000909</v>
      </c>
      <c r="M22" s="31">
        <v>-6.0999999999999091</v>
      </c>
    </row>
    <row r="23" spans="2:24" x14ac:dyDescent="0.2">
      <c r="B23" s="22"/>
      <c r="C23" s="10" t="s">
        <v>38</v>
      </c>
      <c r="E23" s="23"/>
      <c r="F23" s="24" t="s">
        <v>39</v>
      </c>
      <c r="G23" s="30">
        <v>1.7683499230017503</v>
      </c>
      <c r="H23" s="222">
        <v>0.35632844717726186</v>
      </c>
      <c r="I23" s="222">
        <v>0.5799382022336772</v>
      </c>
      <c r="J23" s="179">
        <v>0.21231283211125174</v>
      </c>
      <c r="K23" s="222">
        <v>0</v>
      </c>
      <c r="L23" s="222">
        <v>-9.9999999999999978E-2</v>
      </c>
      <c r="M23" s="31">
        <v>-9.9999999999999978E-2</v>
      </c>
    </row>
    <row r="24" spans="2:24" ht="18" x14ac:dyDescent="0.25">
      <c r="B24" s="22"/>
      <c r="C24" s="10" t="s">
        <v>40</v>
      </c>
      <c r="E24" s="23"/>
      <c r="F24" s="24" t="s">
        <v>41</v>
      </c>
      <c r="G24" s="39">
        <v>170.40499999999997</v>
      </c>
      <c r="H24" s="226">
        <v>159.80517649740278</v>
      </c>
      <c r="I24" s="226">
        <v>144.0183571627</v>
      </c>
      <c r="J24" s="182">
        <v>135.63735613616237</v>
      </c>
      <c r="K24" s="222">
        <v>-8.3999999999999773</v>
      </c>
      <c r="L24" s="222">
        <v>-6.8000000000000114</v>
      </c>
      <c r="M24" s="31">
        <v>-3</v>
      </c>
    </row>
    <row r="25" spans="2:24" x14ac:dyDescent="0.2">
      <c r="B25" s="22"/>
      <c r="C25" s="10" t="s">
        <v>42</v>
      </c>
      <c r="E25" s="23"/>
      <c r="F25" s="24" t="s">
        <v>13</v>
      </c>
      <c r="G25" s="30">
        <v>6.1421363476261472</v>
      </c>
      <c r="H25" s="222">
        <v>5.7608977027069805</v>
      </c>
      <c r="I25" s="222">
        <v>5.2024706925029864</v>
      </c>
      <c r="J25" s="179">
        <v>4.9174088338507431</v>
      </c>
      <c r="K25" s="222">
        <v>-0.29999999999999982</v>
      </c>
      <c r="L25" s="222">
        <v>-0.20000000000000018</v>
      </c>
      <c r="M25" s="31">
        <v>-9.9999999999999645E-2</v>
      </c>
    </row>
    <row r="26" spans="2:24" ht="18" x14ac:dyDescent="0.25">
      <c r="B26" s="22"/>
      <c r="C26" s="10" t="s">
        <v>43</v>
      </c>
      <c r="E26" s="23"/>
      <c r="F26" s="24" t="s">
        <v>13</v>
      </c>
      <c r="G26" s="30">
        <v>6.4427512723269533</v>
      </c>
      <c r="H26" s="222">
        <v>6.2275713964867014</v>
      </c>
      <c r="I26" s="222">
        <v>6.1302838923052256</v>
      </c>
      <c r="J26" s="179">
        <v>6.08629809468869</v>
      </c>
      <c r="K26" s="222">
        <v>0</v>
      </c>
      <c r="L26" s="222">
        <v>0</v>
      </c>
      <c r="M26" s="31">
        <v>0</v>
      </c>
    </row>
    <row r="27" spans="2:24" ht="18" x14ac:dyDescent="0.25">
      <c r="B27" s="22"/>
      <c r="C27" s="10" t="s">
        <v>44</v>
      </c>
      <c r="E27" s="23"/>
      <c r="F27" s="24" t="s">
        <v>21</v>
      </c>
      <c r="G27" s="30">
        <v>-9.7915494902139244E-2</v>
      </c>
      <c r="H27" s="222">
        <v>1.1408384896217001</v>
      </c>
      <c r="I27" s="222">
        <v>2.1391745388468024</v>
      </c>
      <c r="J27" s="179">
        <v>3.1856503135266507</v>
      </c>
      <c r="K27" s="222">
        <v>0.10000000000000009</v>
      </c>
      <c r="L27" s="222">
        <v>-0.5</v>
      </c>
      <c r="M27" s="31">
        <v>0.30000000000000027</v>
      </c>
    </row>
    <row r="28" spans="2:24" ht="18" x14ac:dyDescent="0.25">
      <c r="B28" s="22"/>
      <c r="C28" s="10" t="s">
        <v>45</v>
      </c>
      <c r="E28" s="23"/>
      <c r="F28" s="24" t="s">
        <v>21</v>
      </c>
      <c r="G28" s="30">
        <v>7.3991964702536848</v>
      </c>
      <c r="H28" s="222">
        <v>10.273328534070146</v>
      </c>
      <c r="I28" s="222">
        <v>5.8305972059596911</v>
      </c>
      <c r="J28" s="179">
        <v>6.1701856391811702</v>
      </c>
      <c r="K28" s="222">
        <v>-0.39999999999999858</v>
      </c>
      <c r="L28" s="222">
        <v>-0.90000000000000036</v>
      </c>
      <c r="M28" s="31">
        <v>0.10000000000000053</v>
      </c>
    </row>
    <row r="29" spans="2:24" x14ac:dyDescent="0.2">
      <c r="B29" s="22"/>
      <c r="C29" s="204" t="s">
        <v>46</v>
      </c>
      <c r="D29" s="204"/>
      <c r="E29" s="205"/>
      <c r="F29" s="206" t="s">
        <v>47</v>
      </c>
      <c r="G29" s="30">
        <v>6.048817069423265</v>
      </c>
      <c r="H29" s="222">
        <v>9.419345856973834</v>
      </c>
      <c r="I29" s="222">
        <v>8.350842736222333</v>
      </c>
      <c r="J29" s="179">
        <v>6.2684462005628347</v>
      </c>
      <c r="K29" s="222">
        <v>-1.4000000000000004</v>
      </c>
      <c r="L29" s="222">
        <v>0</v>
      </c>
      <c r="M29" s="31">
        <v>0</v>
      </c>
    </row>
    <row r="30" spans="2:24" ht="18" x14ac:dyDescent="0.25">
      <c r="B30" s="22"/>
      <c r="C30" s="10" t="s">
        <v>48</v>
      </c>
      <c r="E30" s="23"/>
      <c r="F30" s="24" t="s">
        <v>21</v>
      </c>
      <c r="G30" s="30">
        <v>6.9217006489495532</v>
      </c>
      <c r="H30" s="222">
        <v>9.3695349267627819</v>
      </c>
      <c r="I30" s="222">
        <v>8.1841271564148315</v>
      </c>
      <c r="J30" s="179">
        <v>6.1747209498962121</v>
      </c>
      <c r="K30" s="222">
        <v>-1.5786247368368294</v>
      </c>
      <c r="L30" s="222">
        <v>-6.7403983909585463E-2</v>
      </c>
      <c r="M30" s="31">
        <v>1.945310162649605E-2</v>
      </c>
      <c r="S30" s="29"/>
      <c r="T30" s="29"/>
      <c r="U30" s="29"/>
      <c r="V30" s="29"/>
      <c r="W30" s="29"/>
    </row>
    <row r="31" spans="2:24" ht="18" x14ac:dyDescent="0.25">
      <c r="B31" s="22"/>
      <c r="C31" s="10" t="s">
        <v>49</v>
      </c>
      <c r="E31" s="23"/>
      <c r="F31" s="24" t="s">
        <v>21</v>
      </c>
      <c r="G31" s="30">
        <v>-5.1862641167864041</v>
      </c>
      <c r="H31" s="222">
        <v>-1.1645884774203807</v>
      </c>
      <c r="I31" s="222">
        <v>2.3233066313209889</v>
      </c>
      <c r="J31" s="179">
        <v>2.1078621271437612</v>
      </c>
      <c r="K31" s="222">
        <v>-1.1579017154904676</v>
      </c>
      <c r="L31" s="222">
        <v>0.67813594880341554</v>
      </c>
      <c r="M31" s="31">
        <v>0.11968254930739874</v>
      </c>
      <c r="P31" s="29"/>
      <c r="Q31" s="29"/>
      <c r="R31" s="29"/>
      <c r="S31" s="29"/>
      <c r="T31" s="29"/>
      <c r="U31" s="29"/>
      <c r="V31" s="29"/>
      <c r="W31" s="29"/>
      <c r="X31" s="29"/>
    </row>
    <row r="32" spans="2:24" ht="4.3499999999999996" customHeight="1" x14ac:dyDescent="0.2">
      <c r="B32" s="22"/>
      <c r="E32" s="23"/>
      <c r="F32" s="23"/>
      <c r="G32" s="36"/>
      <c r="H32" s="225"/>
      <c r="I32" s="225"/>
      <c r="J32" s="24"/>
      <c r="K32" s="222"/>
      <c r="L32" s="222"/>
      <c r="M32" s="31"/>
    </row>
    <row r="33" spans="2:14" ht="15" thickBot="1" x14ac:dyDescent="0.25">
      <c r="B33" s="15" t="s">
        <v>79</v>
      </c>
      <c r="C33" s="16"/>
      <c r="D33" s="16"/>
      <c r="E33" s="17"/>
      <c r="F33" s="17"/>
      <c r="G33" s="37"/>
      <c r="H33" s="38"/>
      <c r="I33" s="38"/>
      <c r="J33" s="18"/>
      <c r="K33" s="33"/>
      <c r="L33" s="33"/>
      <c r="M33" s="34"/>
    </row>
    <row r="34" spans="2:14" x14ac:dyDescent="0.2">
      <c r="B34" s="22"/>
      <c r="C34" s="10" t="s">
        <v>50</v>
      </c>
      <c r="E34" s="23"/>
      <c r="F34" s="24" t="s">
        <v>51</v>
      </c>
      <c r="G34" s="30">
        <v>-1.1334125615036186</v>
      </c>
      <c r="H34" s="222">
        <v>-0.66732053772713584</v>
      </c>
      <c r="I34" s="222">
        <v>2.4273605081030354</v>
      </c>
      <c r="J34" s="179">
        <v>1.996411659701792</v>
      </c>
      <c r="K34" s="188">
        <v>-1.7</v>
      </c>
      <c r="L34" s="188">
        <v>0.7</v>
      </c>
      <c r="M34" s="28">
        <v>-0.10000000000000009</v>
      </c>
      <c r="N34" s="29"/>
    </row>
    <row r="35" spans="2:14" ht="18" x14ac:dyDescent="0.25">
      <c r="B35" s="22"/>
      <c r="C35" s="10" t="s">
        <v>52</v>
      </c>
      <c r="E35" s="23"/>
      <c r="F35" s="24" t="s">
        <v>53</v>
      </c>
      <c r="G35" s="30">
        <v>5.1998712736425743</v>
      </c>
      <c r="H35" s="222">
        <v>6.2568027096005823</v>
      </c>
      <c r="I35" s="222">
        <v>7.5029270079863846</v>
      </c>
      <c r="J35" s="179">
        <v>7.6961654668168231</v>
      </c>
      <c r="K35" s="188">
        <v>-0.70000000000000018</v>
      </c>
      <c r="L35" s="188">
        <v>9.9999999999999645E-2</v>
      </c>
      <c r="M35" s="28">
        <v>0</v>
      </c>
      <c r="N35" s="29"/>
    </row>
    <row r="36" spans="2:14" ht="4.3499999999999996" customHeight="1" x14ac:dyDescent="0.2">
      <c r="B36" s="22"/>
      <c r="E36" s="23"/>
      <c r="F36" s="23"/>
      <c r="G36" s="36"/>
      <c r="H36" s="225"/>
      <c r="I36" s="225"/>
      <c r="J36" s="24"/>
      <c r="K36" s="222"/>
      <c r="L36" s="222"/>
      <c r="M36" s="31"/>
    </row>
    <row r="37" spans="2:14" ht="18" customHeight="1" thickBot="1" x14ac:dyDescent="0.3">
      <c r="B37" s="15" t="s">
        <v>80</v>
      </c>
      <c r="C37" s="16"/>
      <c r="D37" s="16"/>
      <c r="E37" s="17"/>
      <c r="F37" s="17"/>
      <c r="G37" s="37"/>
      <c r="H37" s="38"/>
      <c r="I37" s="38"/>
      <c r="J37" s="18"/>
      <c r="K37" s="33"/>
      <c r="L37" s="33"/>
      <c r="M37" s="34"/>
    </row>
    <row r="38" spans="2:14" x14ac:dyDescent="0.2">
      <c r="B38" s="22"/>
      <c r="C38" s="10" t="s">
        <v>54</v>
      </c>
      <c r="E38" s="23"/>
      <c r="F38" s="24" t="s">
        <v>55</v>
      </c>
      <c r="G38" s="30">
        <v>40.242162109356236</v>
      </c>
      <c r="H38" s="222">
        <v>40.474642028472097</v>
      </c>
      <c r="I38" s="222">
        <v>39.329754701135819</v>
      </c>
      <c r="J38" s="179">
        <v>38.964098278927054</v>
      </c>
      <c r="K38" s="222">
        <v>0.42527810352044071</v>
      </c>
      <c r="L38" s="222">
        <v>0.6280567872852032</v>
      </c>
      <c r="M38" s="31">
        <v>0.53815549506209948</v>
      </c>
      <c r="N38" s="29"/>
    </row>
    <row r="39" spans="2:14" x14ac:dyDescent="0.2">
      <c r="B39" s="22"/>
      <c r="C39" s="10" t="s">
        <v>56</v>
      </c>
      <c r="E39" s="23"/>
      <c r="F39" s="24" t="s">
        <v>55</v>
      </c>
      <c r="G39" s="30">
        <v>42.279318431262439</v>
      </c>
      <c r="H39" s="222">
        <v>45.931329636289206</v>
      </c>
      <c r="I39" s="222">
        <v>45.5526118398694</v>
      </c>
      <c r="J39" s="179">
        <v>44.415511126941851</v>
      </c>
      <c r="K39" s="222">
        <v>0.18970552104785554</v>
      </c>
      <c r="L39" s="222">
        <v>0.5768173496352631</v>
      </c>
      <c r="M39" s="31">
        <v>0.7359612836538858</v>
      </c>
      <c r="N39" s="29"/>
    </row>
    <row r="40" spans="2:14" ht="18" x14ac:dyDescent="0.25">
      <c r="B40" s="22"/>
      <c r="C40" s="10" t="s">
        <v>57</v>
      </c>
      <c r="E40" s="23"/>
      <c r="F40" s="24" t="s">
        <v>55</v>
      </c>
      <c r="G40" s="30">
        <v>-2.0371563219061941</v>
      </c>
      <c r="H40" s="222">
        <v>-5.4566876078171118</v>
      </c>
      <c r="I40" s="222">
        <v>-6.2228571387335778</v>
      </c>
      <c r="J40" s="179">
        <v>-5.451412848014793</v>
      </c>
      <c r="K40" s="222">
        <v>0.23557258247258073</v>
      </c>
      <c r="L40" s="222">
        <v>5.1239437649944541E-2</v>
      </c>
      <c r="M40" s="31">
        <v>-0.19780578859178011</v>
      </c>
      <c r="N40" s="29"/>
    </row>
    <row r="41" spans="2:14" x14ac:dyDescent="0.2">
      <c r="B41" s="22"/>
      <c r="C41" s="10" t="s">
        <v>58</v>
      </c>
      <c r="E41" s="23"/>
      <c r="F41" s="41" t="s">
        <v>59</v>
      </c>
      <c r="G41" s="30">
        <v>0.37027701793056478</v>
      </c>
      <c r="H41" s="222">
        <v>0.12803935481636319</v>
      </c>
      <c r="I41" s="222">
        <v>-1.7174556624366843E-2</v>
      </c>
      <c r="J41" s="179">
        <v>6.197110527207883E-2</v>
      </c>
      <c r="K41" s="222">
        <v>2.915100190625175E-2</v>
      </c>
      <c r="L41" s="222">
        <v>7.9266952800702839E-3</v>
      </c>
      <c r="M41" s="31">
        <v>-2.0783702323309505E-2</v>
      </c>
      <c r="N41" s="29"/>
    </row>
    <row r="42" spans="2:14" x14ac:dyDescent="0.2">
      <c r="B42" s="22"/>
      <c r="C42" s="10" t="s">
        <v>60</v>
      </c>
      <c r="E42" s="23"/>
      <c r="F42" s="41" t="s">
        <v>59</v>
      </c>
      <c r="G42" s="30">
        <v>-2.5045588630115971</v>
      </c>
      <c r="H42" s="222">
        <v>-5.650241193111742</v>
      </c>
      <c r="I42" s="222">
        <v>-6.2645207981226099</v>
      </c>
      <c r="J42" s="179">
        <v>-5.5341219643523427</v>
      </c>
      <c r="K42" s="222">
        <v>0.1544400492068565</v>
      </c>
      <c r="L42" s="222">
        <v>4.2463026741710763E-2</v>
      </c>
      <c r="M42" s="31">
        <v>-0.17731162701655467</v>
      </c>
      <c r="N42" s="29"/>
    </row>
    <row r="43" spans="2:14" x14ac:dyDescent="0.2">
      <c r="B43" s="22"/>
      <c r="C43" s="10" t="s">
        <v>61</v>
      </c>
      <c r="E43" s="23"/>
      <c r="F43" s="41" t="s">
        <v>59</v>
      </c>
      <c r="G43" s="30">
        <v>-1.3633738936222386</v>
      </c>
      <c r="H43" s="222">
        <v>-4.5379284242436215</v>
      </c>
      <c r="I43" s="222">
        <v>-4.9981415481163154</v>
      </c>
      <c r="J43" s="179">
        <v>-4.2045446287839709</v>
      </c>
      <c r="K43" s="222">
        <v>0.19034623910465687</v>
      </c>
      <c r="L43" s="222">
        <v>4.8225981048966915E-2</v>
      </c>
      <c r="M43" s="31">
        <v>-0.14787775905723421</v>
      </c>
      <c r="N43" s="29"/>
    </row>
    <row r="44" spans="2:14" ht="18" x14ac:dyDescent="0.25">
      <c r="B44" s="22"/>
      <c r="C44" s="10" t="s">
        <v>62</v>
      </c>
      <c r="E44" s="23"/>
      <c r="F44" s="41" t="s">
        <v>63</v>
      </c>
      <c r="G44" s="30">
        <v>3.0890193678495956</v>
      </c>
      <c r="H44" s="222">
        <v>-3.1745545306213829</v>
      </c>
      <c r="I44" s="222">
        <v>-0.46021312387269386</v>
      </c>
      <c r="J44" s="179">
        <v>0.79359691933234444</v>
      </c>
      <c r="K44" s="222">
        <v>0.1834164214525642</v>
      </c>
      <c r="L44" s="222">
        <v>-0.14212025805568995</v>
      </c>
      <c r="M44" s="31">
        <v>-0.19610374010620113</v>
      </c>
      <c r="N44" s="29"/>
    </row>
    <row r="45" spans="2:14" x14ac:dyDescent="0.2">
      <c r="B45" s="22"/>
      <c r="C45" s="10" t="s">
        <v>64</v>
      </c>
      <c r="E45" s="23"/>
      <c r="F45" s="24" t="s">
        <v>55</v>
      </c>
      <c r="G45" s="30">
        <v>57.800174021578229</v>
      </c>
      <c r="H45" s="222">
        <v>57.448235399224544</v>
      </c>
      <c r="I45" s="222">
        <v>58.963754360522266</v>
      </c>
      <c r="J45" s="179">
        <v>59.759854459783149</v>
      </c>
      <c r="K45" s="222">
        <v>2.8045268232929743E-2</v>
      </c>
      <c r="L45" s="222">
        <v>0.82280020792200759</v>
      </c>
      <c r="M45" s="31">
        <v>1.0930193192426856</v>
      </c>
      <c r="N45" s="29"/>
    </row>
    <row r="46" spans="2:14" ht="4.3499999999999996" customHeight="1" x14ac:dyDescent="0.2">
      <c r="B46" s="22"/>
      <c r="E46" s="23"/>
      <c r="F46" s="23"/>
      <c r="G46" s="36"/>
      <c r="H46" s="225"/>
      <c r="I46" s="225"/>
      <c r="J46" s="24"/>
      <c r="K46" s="222"/>
      <c r="L46" s="222"/>
      <c r="M46" s="31"/>
      <c r="N46" s="29"/>
    </row>
    <row r="47" spans="2:14" ht="15" thickBot="1" x14ac:dyDescent="0.25">
      <c r="B47" s="15" t="s">
        <v>81</v>
      </c>
      <c r="C47" s="16"/>
      <c r="D47" s="16"/>
      <c r="E47" s="17"/>
      <c r="F47" s="17"/>
      <c r="G47" s="37"/>
      <c r="H47" s="38"/>
      <c r="I47" s="38"/>
      <c r="J47" s="18"/>
      <c r="K47" s="33"/>
      <c r="L47" s="33"/>
      <c r="M47" s="34"/>
      <c r="N47" s="29"/>
    </row>
    <row r="48" spans="2:14" x14ac:dyDescent="0.2">
      <c r="B48" s="22"/>
      <c r="C48" s="10" t="s">
        <v>65</v>
      </c>
      <c r="E48" s="23"/>
      <c r="F48" s="24" t="s">
        <v>55</v>
      </c>
      <c r="G48" s="30">
        <v>-6.0453277958591931</v>
      </c>
      <c r="H48" s="222">
        <v>1.5933448720719587</v>
      </c>
      <c r="I48" s="222">
        <v>2.7594042823366816</v>
      </c>
      <c r="J48" s="179">
        <v>3.8641105657040167</v>
      </c>
      <c r="K48" s="188">
        <v>2.6750078640630712</v>
      </c>
      <c r="L48" s="188">
        <v>2.7013796170739703</v>
      </c>
      <c r="M48" s="28">
        <v>2.5693997504218276</v>
      </c>
      <c r="N48" s="29"/>
    </row>
    <row r="49" spans="2:14" x14ac:dyDescent="0.2">
      <c r="B49" s="22"/>
      <c r="C49" s="10" t="s">
        <v>66</v>
      </c>
      <c r="E49" s="23"/>
      <c r="F49" s="24" t="s">
        <v>55</v>
      </c>
      <c r="G49" s="30">
        <v>-8.1512177884318646</v>
      </c>
      <c r="H49" s="222">
        <v>0.17421947074107172</v>
      </c>
      <c r="I49" s="222">
        <v>0.87923927105270883</v>
      </c>
      <c r="J49" s="179">
        <v>2.0934820939693854</v>
      </c>
      <c r="K49" s="188">
        <v>2.6679983827988254</v>
      </c>
      <c r="L49" s="188">
        <v>2.6714995807380832</v>
      </c>
      <c r="M49" s="28">
        <v>2.5488564295523246</v>
      </c>
      <c r="N49" s="29"/>
    </row>
    <row r="50" spans="2:14" ht="3.75" customHeight="1" x14ac:dyDescent="0.2">
      <c r="B50" s="22"/>
      <c r="E50" s="23"/>
      <c r="F50" s="23"/>
      <c r="G50" s="36"/>
      <c r="H50" s="225"/>
      <c r="I50" s="225"/>
      <c r="J50" s="24"/>
      <c r="K50" s="222"/>
      <c r="L50" s="222"/>
      <c r="M50" s="31"/>
      <c r="N50" s="29"/>
    </row>
    <row r="51" spans="2:14" ht="15" hidden="1" outlineLevel="1" thickBot="1" x14ac:dyDescent="0.25">
      <c r="B51" s="15" t="s">
        <v>4</v>
      </c>
      <c r="C51" s="16"/>
      <c r="D51" s="16"/>
      <c r="E51" s="17"/>
      <c r="F51" s="17"/>
      <c r="G51" s="37"/>
      <c r="H51" s="38"/>
      <c r="I51" s="38"/>
      <c r="J51" s="18"/>
      <c r="K51" s="33"/>
      <c r="L51" s="33"/>
      <c r="M51" s="34"/>
      <c r="N51" s="29"/>
    </row>
    <row r="52" spans="2:14" hidden="1" outlineLevel="1" x14ac:dyDescent="0.2">
      <c r="B52" s="22"/>
      <c r="C52" s="10" t="s">
        <v>6</v>
      </c>
      <c r="E52" s="23"/>
      <c r="F52" s="24" t="s">
        <v>10</v>
      </c>
      <c r="G52" s="36"/>
      <c r="H52" s="225"/>
      <c r="I52" s="225"/>
      <c r="J52" s="24"/>
      <c r="K52" s="222"/>
      <c r="L52" s="222"/>
      <c r="M52" s="31"/>
      <c r="N52" s="29"/>
    </row>
    <row r="53" spans="2:14" hidden="1" outlineLevel="1" x14ac:dyDescent="0.2">
      <c r="B53" s="22"/>
      <c r="C53" s="10" t="s">
        <v>5</v>
      </c>
      <c r="E53" s="23"/>
      <c r="F53" s="24" t="s">
        <v>10</v>
      </c>
      <c r="G53" s="36"/>
      <c r="H53" s="225"/>
      <c r="I53" s="225"/>
      <c r="J53" s="24"/>
      <c r="K53" s="222"/>
      <c r="L53" s="222"/>
      <c r="M53" s="31"/>
      <c r="N53" s="29"/>
    </row>
    <row r="54" spans="2:14" ht="3.75" hidden="1" customHeight="1" collapsed="1" thickBot="1" x14ac:dyDescent="0.25">
      <c r="B54" s="22"/>
      <c r="E54" s="23"/>
      <c r="F54" s="23"/>
      <c r="G54" s="36"/>
      <c r="H54" s="225"/>
      <c r="I54" s="225"/>
      <c r="J54" s="24"/>
      <c r="K54" s="222"/>
      <c r="L54" s="222"/>
      <c r="M54" s="31"/>
      <c r="N54" s="29"/>
    </row>
    <row r="55" spans="2:14" ht="15" thickBot="1" x14ac:dyDescent="0.25">
      <c r="B55" s="15" t="s">
        <v>82</v>
      </c>
      <c r="C55" s="16"/>
      <c r="D55" s="16"/>
      <c r="E55" s="42"/>
      <c r="F55" s="17"/>
      <c r="G55" s="37"/>
      <c r="H55" s="38"/>
      <c r="I55" s="38"/>
      <c r="J55" s="18"/>
      <c r="K55" s="33"/>
      <c r="L55" s="33"/>
      <c r="M55" s="34"/>
      <c r="N55" s="222"/>
    </row>
    <row r="56" spans="2:14" x14ac:dyDescent="0.2">
      <c r="B56" s="22"/>
      <c r="C56" s="10" t="s">
        <v>67</v>
      </c>
      <c r="E56" s="23"/>
      <c r="F56" s="24" t="s">
        <v>21</v>
      </c>
      <c r="G56" s="30">
        <v>6.9085730143296615</v>
      </c>
      <c r="H56" s="222">
        <v>0.38891962585697115</v>
      </c>
      <c r="I56" s="222">
        <v>2.8419636397492951</v>
      </c>
      <c r="J56" s="179">
        <v>3.1984166809531729</v>
      </c>
      <c r="K56" s="43">
        <v>-0.79999999999999993</v>
      </c>
      <c r="L56" s="43">
        <v>-0.5</v>
      </c>
      <c r="M56" s="184">
        <v>-0.19999999999999973</v>
      </c>
      <c r="N56" s="29"/>
    </row>
    <row r="57" spans="2:14" ht="18" customHeight="1" x14ac:dyDescent="0.25">
      <c r="B57" s="22"/>
      <c r="C57" s="10" t="s">
        <v>68</v>
      </c>
      <c r="E57" s="23"/>
      <c r="F57" s="24" t="s">
        <v>69</v>
      </c>
      <c r="G57" s="44">
        <v>1.053454028</v>
      </c>
      <c r="H57" s="224">
        <v>1.0857186041923077</v>
      </c>
      <c r="I57" s="224">
        <v>1.0868</v>
      </c>
      <c r="J57" s="183">
        <v>1.0868</v>
      </c>
      <c r="K57" s="222">
        <v>0.2</v>
      </c>
      <c r="L57" s="222">
        <v>0.1</v>
      </c>
      <c r="M57" s="31">
        <v>0.1</v>
      </c>
      <c r="N57" s="29"/>
    </row>
    <row r="58" spans="2:14" ht="18" customHeight="1" x14ac:dyDescent="0.25">
      <c r="B58" s="22"/>
      <c r="C58" s="10" t="s">
        <v>70</v>
      </c>
      <c r="E58" s="23"/>
      <c r="F58" s="24" t="s">
        <v>69</v>
      </c>
      <c r="G58" s="30">
        <v>103.66969017817915</v>
      </c>
      <c r="H58" s="222">
        <v>82.994884187822805</v>
      </c>
      <c r="I58" s="222">
        <v>81.746416666666676</v>
      </c>
      <c r="J58" s="179">
        <v>77.804749999999999</v>
      </c>
      <c r="K58" s="222">
        <v>6.3</v>
      </c>
      <c r="L58" s="222">
        <v>12.6</v>
      </c>
      <c r="M58" s="31">
        <v>10.6</v>
      </c>
      <c r="N58" s="29"/>
    </row>
    <row r="59" spans="2:14" ht="18" x14ac:dyDescent="0.25">
      <c r="B59" s="22"/>
      <c r="C59" s="10" t="s">
        <v>71</v>
      </c>
      <c r="E59" s="23"/>
      <c r="F59" s="24" t="s">
        <v>21</v>
      </c>
      <c r="G59" s="30">
        <v>45.816923630409178</v>
      </c>
      <c r="H59" s="222">
        <v>-19.942961105432204</v>
      </c>
      <c r="I59" s="222">
        <v>-1.5042704539845744</v>
      </c>
      <c r="J59" s="179">
        <v>-4.8218219554985779</v>
      </c>
      <c r="K59" s="222">
        <v>4.8</v>
      </c>
      <c r="L59" s="222">
        <v>5.4</v>
      </c>
      <c r="M59" s="31">
        <v>-1.7</v>
      </c>
      <c r="N59" s="29"/>
    </row>
    <row r="60" spans="2:14" ht="18" x14ac:dyDescent="0.25">
      <c r="B60" s="22"/>
      <c r="C60" s="10" t="s">
        <v>72</v>
      </c>
      <c r="E60" s="23"/>
      <c r="F60" s="24" t="s">
        <v>21</v>
      </c>
      <c r="G60" s="30">
        <v>63.783577377304255</v>
      </c>
      <c r="H60" s="222">
        <v>-22.32203651334224</v>
      </c>
      <c r="I60" s="222">
        <v>-1.6022764063278316</v>
      </c>
      <c r="J60" s="179">
        <v>-4.8218219554985779</v>
      </c>
      <c r="K60" s="223">
        <v>4.5</v>
      </c>
      <c r="L60" s="223">
        <v>5.5</v>
      </c>
      <c r="M60" s="31">
        <v>-1.7</v>
      </c>
      <c r="N60" s="29"/>
    </row>
    <row r="61" spans="2:14" x14ac:dyDescent="0.2">
      <c r="B61" s="22"/>
      <c r="C61" s="10" t="s">
        <v>73</v>
      </c>
      <c r="E61" s="23"/>
      <c r="F61" s="24" t="s">
        <v>21</v>
      </c>
      <c r="G61" s="30">
        <v>6.5636152971004336</v>
      </c>
      <c r="H61" s="222">
        <v>-13.618073907886108</v>
      </c>
      <c r="I61" s="222">
        <v>-3.0806942223637779</v>
      </c>
      <c r="J61" s="179">
        <v>3.210760590250139</v>
      </c>
      <c r="K61" s="222">
        <v>-2.0999999999999996</v>
      </c>
      <c r="L61" s="222">
        <v>-1.1000000000000001</v>
      </c>
      <c r="M61" s="31">
        <v>1.9000000000000001</v>
      </c>
      <c r="N61" s="29"/>
    </row>
    <row r="62" spans="2:14" ht="18" x14ac:dyDescent="0.25">
      <c r="B62" s="22"/>
      <c r="C62" s="10" t="s">
        <v>74</v>
      </c>
      <c r="E62" s="23"/>
      <c r="F62" s="24" t="s">
        <v>14</v>
      </c>
      <c r="G62" s="30">
        <v>0.34181650727987289</v>
      </c>
      <c r="H62" s="222">
        <v>3.4276046752929688</v>
      </c>
      <c r="I62" s="222">
        <v>3.6666666865348816</v>
      </c>
      <c r="J62" s="179">
        <v>3.1191667318344116</v>
      </c>
      <c r="K62" s="222">
        <v>0</v>
      </c>
      <c r="L62" s="222">
        <v>0.30000000000000027</v>
      </c>
      <c r="M62" s="31">
        <v>0.20000000000000018</v>
      </c>
      <c r="N62" s="29"/>
    </row>
    <row r="63" spans="2:14" ht="15" thickBot="1" x14ac:dyDescent="0.25">
      <c r="B63" s="45"/>
      <c r="C63" s="46" t="s">
        <v>75</v>
      </c>
      <c r="D63" s="46"/>
      <c r="E63" s="47"/>
      <c r="F63" s="48" t="s">
        <v>13</v>
      </c>
      <c r="G63" s="221">
        <v>2.0754645019769669</v>
      </c>
      <c r="H63" s="219">
        <v>3.6886122226715088</v>
      </c>
      <c r="I63" s="219">
        <v>3.8421033620834351</v>
      </c>
      <c r="J63" s="220">
        <v>3.806036651134491</v>
      </c>
      <c r="K63" s="219">
        <v>0.10000000000000009</v>
      </c>
      <c r="L63" s="219">
        <v>9.9999999999999645E-2</v>
      </c>
      <c r="M63" s="218">
        <v>0.19999999999999973</v>
      </c>
      <c r="N63" s="29"/>
    </row>
    <row r="64" spans="2:14" ht="15.75" customHeight="1" x14ac:dyDescent="0.2">
      <c r="B64" s="10" t="s">
        <v>216</v>
      </c>
    </row>
    <row r="65" spans="2:4" ht="15.75" customHeight="1" x14ac:dyDescent="0.2">
      <c r="B65" s="10" t="s">
        <v>83</v>
      </c>
    </row>
    <row r="66" spans="2:4" ht="15.75" customHeight="1" x14ac:dyDescent="0.2">
      <c r="B66" s="10" t="s">
        <v>84</v>
      </c>
    </row>
    <row r="67" spans="2:4" ht="15.75" customHeight="1" x14ac:dyDescent="0.2">
      <c r="B67" s="10" t="s">
        <v>85</v>
      </c>
    </row>
    <row r="68" spans="2:4" x14ac:dyDescent="0.2">
      <c r="B68" s="10" t="s">
        <v>86</v>
      </c>
    </row>
    <row r="69" spans="2:4" x14ac:dyDescent="0.2">
      <c r="B69" s="10" t="s">
        <v>87</v>
      </c>
    </row>
    <row r="70" spans="2:4" x14ac:dyDescent="0.2">
      <c r="B70" s="10" t="s">
        <v>88</v>
      </c>
    </row>
    <row r="71" spans="2:4" x14ac:dyDescent="0.2">
      <c r="B71" s="10" t="s">
        <v>89</v>
      </c>
    </row>
    <row r="72" spans="2:4" x14ac:dyDescent="0.2">
      <c r="B72" s="10" t="s">
        <v>90</v>
      </c>
    </row>
    <row r="73" spans="2:4" x14ac:dyDescent="0.2">
      <c r="C73" s="10" t="s">
        <v>91</v>
      </c>
    </row>
    <row r="74" spans="2:4" x14ac:dyDescent="0.2">
      <c r="B74" s="10" t="s">
        <v>92</v>
      </c>
    </row>
    <row r="75" spans="2:4" x14ac:dyDescent="0.2">
      <c r="B75" s="10" t="s">
        <v>93</v>
      </c>
      <c r="D75" s="207"/>
    </row>
    <row r="76" spans="2:4" x14ac:dyDescent="0.2">
      <c r="B76" s="10" t="s">
        <v>94</v>
      </c>
    </row>
    <row r="77" spans="2:4" x14ac:dyDescent="0.2">
      <c r="B77" s="10" t="s">
        <v>95</v>
      </c>
    </row>
    <row r="78" spans="2:4" x14ac:dyDescent="0.2">
      <c r="B78" s="10" t="s">
        <v>96</v>
      </c>
    </row>
    <row r="80" spans="2:4" ht="15.75" x14ac:dyDescent="0.2">
      <c r="C80" s="207"/>
      <c r="D80" s="217"/>
    </row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A76"/>
  <sheetViews>
    <sheetView zoomScale="80" zoomScaleNormal="80" workbookViewId="0">
      <selection activeCell="O53" sqref="O53"/>
    </sheetView>
  </sheetViews>
  <sheetFormatPr defaultColWidth="9.140625" defaultRowHeight="14.25" x14ac:dyDescent="0.2"/>
  <cols>
    <col min="1" max="5" width="3.140625" style="51" customWidth="1"/>
    <col min="6" max="6" width="29.85546875" style="51" customWidth="1"/>
    <col min="7" max="7" width="22" style="51" customWidth="1"/>
    <col min="8" max="8" width="10.5703125" style="51" customWidth="1"/>
    <col min="9" max="19" width="9.140625" style="51" customWidth="1"/>
    <col min="20" max="22" width="9.140625" style="51"/>
    <col min="23" max="27" width="9.140625" style="51" customWidth="1"/>
    <col min="28" max="16384" width="9.140625" style="51"/>
  </cols>
  <sheetData>
    <row r="1" spans="2:27" ht="22.5" customHeight="1" thickBot="1" x14ac:dyDescent="0.35">
      <c r="B1" s="50" t="s">
        <v>97</v>
      </c>
    </row>
    <row r="2" spans="2:27" ht="30" customHeight="1" x14ac:dyDescent="0.2">
      <c r="B2" s="60" t="str">
        <f>" "&amp;Summary!$H$3&amp;" - GDP components [level]"</f>
        <v xml:space="preserve"> Autumn 2023 medium-term forecast (MTF-2023Q3) - GDP components [level]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2"/>
    </row>
    <row r="3" spans="2:27" x14ac:dyDescent="0.2">
      <c r="B3" s="300" t="s">
        <v>98</v>
      </c>
      <c r="C3" s="301"/>
      <c r="D3" s="301"/>
      <c r="E3" s="301"/>
      <c r="F3" s="302"/>
      <c r="G3" s="303" t="s">
        <v>18</v>
      </c>
      <c r="H3" s="106" t="s">
        <v>19</v>
      </c>
      <c r="I3" s="289">
        <v>2023</v>
      </c>
      <c r="J3" s="289">
        <v>2024</v>
      </c>
      <c r="K3" s="304">
        <v>2025</v>
      </c>
      <c r="L3" s="285">
        <v>2022</v>
      </c>
      <c r="M3" s="286"/>
      <c r="N3" s="286"/>
      <c r="O3" s="288"/>
      <c r="P3" s="285">
        <v>2023</v>
      </c>
      <c r="Q3" s="286"/>
      <c r="R3" s="286"/>
      <c r="S3" s="288"/>
      <c r="T3" s="285">
        <v>2024</v>
      </c>
      <c r="U3" s="286"/>
      <c r="V3" s="286"/>
      <c r="W3" s="288"/>
      <c r="X3" s="286">
        <v>2025</v>
      </c>
      <c r="Y3" s="286"/>
      <c r="Z3" s="286"/>
      <c r="AA3" s="287"/>
    </row>
    <row r="4" spans="2:27" x14ac:dyDescent="0.2">
      <c r="B4" s="295"/>
      <c r="C4" s="296"/>
      <c r="D4" s="296"/>
      <c r="E4" s="296"/>
      <c r="F4" s="297"/>
      <c r="G4" s="299"/>
      <c r="H4" s="164">
        <v>2022</v>
      </c>
      <c r="I4" s="290"/>
      <c r="J4" s="290"/>
      <c r="K4" s="305"/>
      <c r="L4" s="110" t="s">
        <v>0</v>
      </c>
      <c r="M4" s="108" t="s">
        <v>1</v>
      </c>
      <c r="N4" s="108" t="s">
        <v>2</v>
      </c>
      <c r="O4" s="109" t="s">
        <v>3</v>
      </c>
      <c r="P4" s="110" t="s">
        <v>0</v>
      </c>
      <c r="Q4" s="108" t="s">
        <v>1</v>
      </c>
      <c r="R4" s="108" t="s">
        <v>2</v>
      </c>
      <c r="S4" s="192" t="s">
        <v>3</v>
      </c>
      <c r="T4" s="110" t="s">
        <v>0</v>
      </c>
      <c r="U4" s="108" t="s">
        <v>1</v>
      </c>
      <c r="V4" s="108" t="s">
        <v>2</v>
      </c>
      <c r="W4" s="109" t="s">
        <v>3</v>
      </c>
      <c r="X4" s="108" t="s">
        <v>0</v>
      </c>
      <c r="Y4" s="108" t="s">
        <v>1</v>
      </c>
      <c r="Z4" s="108" t="s">
        <v>2</v>
      </c>
      <c r="AA4" s="111" t="s">
        <v>3</v>
      </c>
    </row>
    <row r="5" spans="2:27" ht="4.3499999999999996" customHeight="1" x14ac:dyDescent="0.2">
      <c r="B5" s="7"/>
      <c r="C5" s="8"/>
      <c r="D5" s="8"/>
      <c r="E5" s="8"/>
      <c r="F5" s="112"/>
      <c r="G5" s="113"/>
      <c r="H5" s="116"/>
      <c r="I5" s="115"/>
      <c r="J5" s="115"/>
      <c r="K5" s="116"/>
      <c r="L5" s="56"/>
      <c r="M5" s="56"/>
      <c r="N5" s="56"/>
      <c r="O5" s="193"/>
      <c r="P5" s="56"/>
      <c r="Q5" s="56"/>
      <c r="R5" s="56"/>
      <c r="S5" s="56"/>
      <c r="T5" s="154"/>
      <c r="U5" s="56"/>
      <c r="V5" s="56"/>
      <c r="W5" s="81"/>
      <c r="X5" s="56"/>
      <c r="Y5" s="56"/>
      <c r="Z5" s="56"/>
      <c r="AA5" s="4"/>
    </row>
    <row r="6" spans="2:27" x14ac:dyDescent="0.2">
      <c r="B6" s="3"/>
      <c r="C6" s="51" t="s">
        <v>24</v>
      </c>
      <c r="F6" s="81"/>
      <c r="G6" s="41" t="s">
        <v>99</v>
      </c>
      <c r="H6" s="122">
        <v>109651.91899999999</v>
      </c>
      <c r="I6" s="228">
        <v>121347.68191301022</v>
      </c>
      <c r="J6" s="228">
        <v>129167.75036508808</v>
      </c>
      <c r="K6" s="122">
        <v>137428.80115668272</v>
      </c>
      <c r="L6" s="105">
        <v>26307.843112237129</v>
      </c>
      <c r="M6" s="105">
        <v>27101.959361567278</v>
      </c>
      <c r="N6" s="105">
        <v>27761.076070552263</v>
      </c>
      <c r="O6" s="123">
        <v>28481.040455643313</v>
      </c>
      <c r="P6" s="105">
        <v>29436.794767068681</v>
      </c>
      <c r="Q6" s="105">
        <v>30147.717115149317</v>
      </c>
      <c r="R6" s="105">
        <v>30620.583140358642</v>
      </c>
      <c r="S6" s="105">
        <v>31142.586890433595</v>
      </c>
      <c r="T6" s="156">
        <v>31508.852086016523</v>
      </c>
      <c r="U6" s="105">
        <v>32095.930877805415</v>
      </c>
      <c r="V6" s="105">
        <v>32525.066257141534</v>
      </c>
      <c r="W6" s="123">
        <v>33037.901144124611</v>
      </c>
      <c r="X6" s="105">
        <v>33616.514637523993</v>
      </c>
      <c r="Y6" s="105">
        <v>34119.964041224848</v>
      </c>
      <c r="Z6" s="105">
        <v>34617.326839215675</v>
      </c>
      <c r="AA6" s="124">
        <v>35074.99563871821</v>
      </c>
    </row>
    <row r="7" spans="2:27" x14ac:dyDescent="0.2">
      <c r="B7" s="3"/>
      <c r="E7" s="51" t="s">
        <v>100</v>
      </c>
      <c r="F7" s="81"/>
      <c r="G7" s="41" t="s">
        <v>99</v>
      </c>
      <c r="H7" s="123">
        <v>67437.989438845631</v>
      </c>
      <c r="I7" s="228">
        <v>73411.222926298142</v>
      </c>
      <c r="J7" s="228">
        <v>78341.538763012533</v>
      </c>
      <c r="K7" s="123">
        <v>82719.11940585883</v>
      </c>
      <c r="L7" s="105">
        <v>15909.547468328616</v>
      </c>
      <c r="M7" s="105">
        <v>16668.87666788507</v>
      </c>
      <c r="N7" s="105">
        <v>17138.924217843192</v>
      </c>
      <c r="O7" s="123">
        <v>17720.641084788749</v>
      </c>
      <c r="P7" s="105">
        <v>17992.754317646635</v>
      </c>
      <c r="Q7" s="105">
        <v>18269.805088519995</v>
      </c>
      <c r="R7" s="105">
        <v>18402.324778548362</v>
      </c>
      <c r="S7" s="105">
        <v>18746.338741583149</v>
      </c>
      <c r="T7" s="156">
        <v>19140.112628007872</v>
      </c>
      <c r="U7" s="105">
        <v>19433.364311125388</v>
      </c>
      <c r="V7" s="105">
        <v>19730.375500430691</v>
      </c>
      <c r="W7" s="123">
        <v>20037.686323448572</v>
      </c>
      <c r="X7" s="105">
        <v>20314.311868873119</v>
      </c>
      <c r="Y7" s="105">
        <v>20575.884977273588</v>
      </c>
      <c r="Z7" s="105">
        <v>20806.006796417809</v>
      </c>
      <c r="AA7" s="124">
        <v>21022.915763294317</v>
      </c>
    </row>
    <row r="8" spans="2:27" x14ac:dyDescent="0.2">
      <c r="B8" s="3"/>
      <c r="E8" s="51" t="s">
        <v>101</v>
      </c>
      <c r="F8" s="81"/>
      <c r="G8" s="41" t="s">
        <v>99</v>
      </c>
      <c r="H8" s="123">
        <v>22602.103999999981</v>
      </c>
      <c r="I8" s="105">
        <v>24683.922321673552</v>
      </c>
      <c r="J8" s="105">
        <v>26263.771000000001</v>
      </c>
      <c r="K8" s="123">
        <v>28059.962</v>
      </c>
      <c r="L8" s="105">
        <v>5515.7516289292498</v>
      </c>
      <c r="M8" s="105">
        <v>5575.1559408509002</v>
      </c>
      <c r="N8" s="105">
        <v>5715.7077542890202</v>
      </c>
      <c r="O8" s="123">
        <v>5795.4886759308101</v>
      </c>
      <c r="P8" s="105">
        <v>5933.74657151883</v>
      </c>
      <c r="Q8" s="105">
        <v>6054.4397501547201</v>
      </c>
      <c r="R8" s="105">
        <v>6275.2020000000002</v>
      </c>
      <c r="S8" s="105">
        <v>6420.5339999999997</v>
      </c>
      <c r="T8" s="156">
        <v>6441.7629999999999</v>
      </c>
      <c r="U8" s="105">
        <v>6530.11</v>
      </c>
      <c r="V8" s="105">
        <v>6591.3109999999997</v>
      </c>
      <c r="W8" s="123">
        <v>6700.5870000000004</v>
      </c>
      <c r="X8" s="105">
        <v>6865.1779999999999</v>
      </c>
      <c r="Y8" s="105">
        <v>6989.6170000000002</v>
      </c>
      <c r="Z8" s="105">
        <v>7065.7030000000004</v>
      </c>
      <c r="AA8" s="124">
        <v>7139.4639999999999</v>
      </c>
    </row>
    <row r="9" spans="2:27" x14ac:dyDescent="0.2">
      <c r="B9" s="3"/>
      <c r="E9" s="51" t="s">
        <v>28</v>
      </c>
      <c r="F9" s="81"/>
      <c r="G9" s="41" t="s">
        <v>99</v>
      </c>
      <c r="H9" s="123">
        <v>22331.925999999999</v>
      </c>
      <c r="I9" s="105">
        <v>25759.536670106874</v>
      </c>
      <c r="J9" s="105">
        <v>27827.564107762144</v>
      </c>
      <c r="K9" s="123">
        <v>29735.084032209641</v>
      </c>
      <c r="L9" s="105">
        <v>5150.4413603443854</v>
      </c>
      <c r="M9" s="105">
        <v>5330.0605323362897</v>
      </c>
      <c r="N9" s="105">
        <v>5785.3225519864791</v>
      </c>
      <c r="O9" s="123">
        <v>6066.1015553328452</v>
      </c>
      <c r="P9" s="105">
        <v>6262.2352335746673</v>
      </c>
      <c r="Q9" s="105">
        <v>6240.3981866191907</v>
      </c>
      <c r="R9" s="105">
        <v>6567.1313959895042</v>
      </c>
      <c r="S9" s="105">
        <v>6689.7718539235093</v>
      </c>
      <c r="T9" s="156">
        <v>6857.7433840841513</v>
      </c>
      <c r="U9" s="105">
        <v>6914.2218359904036</v>
      </c>
      <c r="V9" s="105">
        <v>6979.1378395000311</v>
      </c>
      <c r="W9" s="123">
        <v>7076.4610481875579</v>
      </c>
      <c r="X9" s="105">
        <v>7199.3350536263924</v>
      </c>
      <c r="Y9" s="105">
        <v>7313.9571337456919</v>
      </c>
      <c r="Z9" s="105">
        <v>7550.3845230394845</v>
      </c>
      <c r="AA9" s="124">
        <v>7671.4073217980713</v>
      </c>
    </row>
    <row r="10" spans="2:27" x14ac:dyDescent="0.2">
      <c r="B10" s="3"/>
      <c r="E10" s="51" t="s">
        <v>102</v>
      </c>
      <c r="F10" s="81"/>
      <c r="G10" s="41" t="s">
        <v>99</v>
      </c>
      <c r="H10" s="123">
        <v>112372.01943884561</v>
      </c>
      <c r="I10" s="105">
        <v>123854.68191807857</v>
      </c>
      <c r="J10" s="105">
        <v>132432.87387077467</v>
      </c>
      <c r="K10" s="123">
        <v>140514.16543806845</v>
      </c>
      <c r="L10" s="105">
        <v>26575.740457602253</v>
      </c>
      <c r="M10" s="105">
        <v>27574.093141072262</v>
      </c>
      <c r="N10" s="105">
        <v>28639.954524118693</v>
      </c>
      <c r="O10" s="123">
        <v>29582.231316052403</v>
      </c>
      <c r="P10" s="105">
        <v>30188.736122740134</v>
      </c>
      <c r="Q10" s="105">
        <v>30564.643025293906</v>
      </c>
      <c r="R10" s="105">
        <v>31244.658174537868</v>
      </c>
      <c r="S10" s="105">
        <v>31856.644595506659</v>
      </c>
      <c r="T10" s="156">
        <v>32439.619012092022</v>
      </c>
      <c r="U10" s="105">
        <v>32877.696147115792</v>
      </c>
      <c r="V10" s="105">
        <v>33300.824339930725</v>
      </c>
      <c r="W10" s="123">
        <v>33814.734371636128</v>
      </c>
      <c r="X10" s="105">
        <v>34378.824922499509</v>
      </c>
      <c r="Y10" s="105">
        <v>34879.459111019278</v>
      </c>
      <c r="Z10" s="105">
        <v>35422.09431945729</v>
      </c>
      <c r="AA10" s="124">
        <v>35833.787085092386</v>
      </c>
    </row>
    <row r="11" spans="2:27" x14ac:dyDescent="0.2">
      <c r="B11" s="3"/>
      <c r="D11" s="51" t="s">
        <v>103</v>
      </c>
      <c r="F11" s="81"/>
      <c r="G11" s="41" t="s">
        <v>99</v>
      </c>
      <c r="H11" s="123">
        <v>108537.41188169509</v>
      </c>
      <c r="I11" s="105">
        <v>113020.44739780549</v>
      </c>
      <c r="J11" s="105">
        <v>118996.78654710916</v>
      </c>
      <c r="K11" s="123">
        <v>126589.69786943831</v>
      </c>
      <c r="L11" s="105">
        <v>26119.357643193995</v>
      </c>
      <c r="M11" s="105">
        <v>26749.927718936648</v>
      </c>
      <c r="N11" s="105">
        <v>28226.367979652241</v>
      </c>
      <c r="O11" s="123">
        <v>27441.758539912196</v>
      </c>
      <c r="P11" s="105">
        <v>28352.076666717821</v>
      </c>
      <c r="Q11" s="105">
        <v>28439.118242930967</v>
      </c>
      <c r="R11" s="105">
        <v>27808.686863135765</v>
      </c>
      <c r="S11" s="105">
        <v>28420.565625020939</v>
      </c>
      <c r="T11" s="156">
        <v>28873.654182347047</v>
      </c>
      <c r="U11" s="105">
        <v>29568.050384773396</v>
      </c>
      <c r="V11" s="105">
        <v>30032.031822828027</v>
      </c>
      <c r="W11" s="123">
        <v>30523.050157160709</v>
      </c>
      <c r="X11" s="105">
        <v>30987.657491621314</v>
      </c>
      <c r="Y11" s="105">
        <v>31426.340599232215</v>
      </c>
      <c r="Z11" s="105">
        <v>31867.093567268908</v>
      </c>
      <c r="AA11" s="124">
        <v>32308.606211315888</v>
      </c>
    </row>
    <row r="12" spans="2:27" x14ac:dyDescent="0.2">
      <c r="B12" s="3"/>
      <c r="D12" s="51" t="s">
        <v>104</v>
      </c>
      <c r="F12" s="81"/>
      <c r="G12" s="41" t="s">
        <v>99</v>
      </c>
      <c r="H12" s="123">
        <v>114985.36928242912</v>
      </c>
      <c r="I12" s="105">
        <v>110436.97801713967</v>
      </c>
      <c r="J12" s="105">
        <v>114702.80308437385</v>
      </c>
      <c r="K12" s="123">
        <v>120458.56807879967</v>
      </c>
      <c r="L12" s="105">
        <v>27716.510816602167</v>
      </c>
      <c r="M12" s="105">
        <v>28082.844273291044</v>
      </c>
      <c r="N12" s="105">
        <v>29697.254706115971</v>
      </c>
      <c r="O12" s="123">
        <v>29488.759486419935</v>
      </c>
      <c r="P12" s="105">
        <v>28093.100650047796</v>
      </c>
      <c r="Q12" s="105">
        <v>28069.847502794419</v>
      </c>
      <c r="R12" s="105">
        <v>26581.45648039228</v>
      </c>
      <c r="S12" s="105">
        <v>27692.573383905165</v>
      </c>
      <c r="T12" s="156">
        <v>28076.632359893269</v>
      </c>
      <c r="U12" s="105">
        <v>28509.627865561266</v>
      </c>
      <c r="V12" s="105">
        <v>28869.813766743478</v>
      </c>
      <c r="W12" s="123">
        <v>29246.729092175836</v>
      </c>
      <c r="X12" s="105">
        <v>29592.66296710317</v>
      </c>
      <c r="Y12" s="105">
        <v>29916.204983758216</v>
      </c>
      <c r="Z12" s="105">
        <v>30305.093651353396</v>
      </c>
      <c r="AA12" s="124">
        <v>30644.606476584886</v>
      </c>
    </row>
    <row r="13" spans="2:27" ht="15" thickBot="1" x14ac:dyDescent="0.25">
      <c r="B13" s="54"/>
      <c r="C13" s="83"/>
      <c r="D13" s="83" t="s">
        <v>31</v>
      </c>
      <c r="E13" s="83"/>
      <c r="F13" s="84"/>
      <c r="G13" s="171" t="s">
        <v>99</v>
      </c>
      <c r="H13" s="131">
        <v>-6447.9574007340379</v>
      </c>
      <c r="I13" s="87">
        <v>2583.4693806658324</v>
      </c>
      <c r="J13" s="87">
        <v>4293.9834627353302</v>
      </c>
      <c r="K13" s="131">
        <v>6131.1297906386571</v>
      </c>
      <c r="L13" s="87">
        <v>-1597.1531734081727</v>
      </c>
      <c r="M13" s="87">
        <v>-1332.9165543543968</v>
      </c>
      <c r="N13" s="87">
        <v>-1470.8867264637302</v>
      </c>
      <c r="O13" s="131">
        <v>-2047.0009465077383</v>
      </c>
      <c r="P13" s="87">
        <v>258.97601667002527</v>
      </c>
      <c r="Q13" s="87">
        <v>369.27074013654783</v>
      </c>
      <c r="R13" s="87">
        <v>1227.2303827434844</v>
      </c>
      <c r="S13" s="87">
        <v>727.99224111577496</v>
      </c>
      <c r="T13" s="174">
        <v>797.02182245377844</v>
      </c>
      <c r="U13" s="87">
        <v>1058.4225192121303</v>
      </c>
      <c r="V13" s="87">
        <v>1162.2180560845482</v>
      </c>
      <c r="W13" s="131">
        <v>1276.3210649848734</v>
      </c>
      <c r="X13" s="87">
        <v>1394.9945245181443</v>
      </c>
      <c r="Y13" s="87">
        <v>1510.1356154739988</v>
      </c>
      <c r="Z13" s="87">
        <v>1561.9999159155122</v>
      </c>
      <c r="AA13" s="88">
        <v>1663.9997347310018</v>
      </c>
    </row>
    <row r="14" spans="2:27" ht="15" thickBot="1" x14ac:dyDescent="0.25">
      <c r="G14" s="89"/>
    </row>
    <row r="15" spans="2:27" ht="30" customHeight="1" x14ac:dyDescent="0.2">
      <c r="B15" s="60" t="str">
        <f>" "&amp;Summary!$H$3&amp;" - GDP components [change over previous period]"</f>
        <v xml:space="preserve"> Autumn 2023 medium-term forecast (MTF-2023Q3) - GDP components [change over previous period]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2"/>
    </row>
    <row r="16" spans="2:27" x14ac:dyDescent="0.2">
      <c r="B16" s="300" t="s">
        <v>98</v>
      </c>
      <c r="C16" s="301"/>
      <c r="D16" s="301"/>
      <c r="E16" s="301"/>
      <c r="F16" s="302"/>
      <c r="G16" s="303" t="s">
        <v>18</v>
      </c>
      <c r="H16" s="106" t="str">
        <f t="shared" ref="H16:K16" si="0">H$3</f>
        <v>Actual</v>
      </c>
      <c r="I16" s="289">
        <f t="shared" si="0"/>
        <v>2023</v>
      </c>
      <c r="J16" s="289">
        <f t="shared" si="0"/>
        <v>2024</v>
      </c>
      <c r="K16" s="304">
        <f t="shared" si="0"/>
        <v>2025</v>
      </c>
      <c r="L16" s="285">
        <f t="shared" ref="L16:X16" si="1">L$3</f>
        <v>2022</v>
      </c>
      <c r="M16" s="286"/>
      <c r="N16" s="286"/>
      <c r="O16" s="288"/>
      <c r="P16" s="285">
        <f t="shared" si="1"/>
        <v>2023</v>
      </c>
      <c r="Q16" s="286"/>
      <c r="R16" s="286"/>
      <c r="S16" s="288"/>
      <c r="T16" s="285">
        <f t="shared" si="1"/>
        <v>2024</v>
      </c>
      <c r="U16" s="286"/>
      <c r="V16" s="286"/>
      <c r="W16" s="288"/>
      <c r="X16" s="285">
        <f t="shared" si="1"/>
        <v>2025</v>
      </c>
      <c r="Y16" s="286"/>
      <c r="Z16" s="286"/>
      <c r="AA16" s="287"/>
    </row>
    <row r="17" spans="2:27" x14ac:dyDescent="0.2">
      <c r="B17" s="295"/>
      <c r="C17" s="296"/>
      <c r="D17" s="296"/>
      <c r="E17" s="296"/>
      <c r="F17" s="297"/>
      <c r="G17" s="299"/>
      <c r="H17" s="164">
        <f>$H$4</f>
        <v>2022</v>
      </c>
      <c r="I17" s="290"/>
      <c r="J17" s="290"/>
      <c r="K17" s="305"/>
      <c r="L17" s="110" t="s">
        <v>0</v>
      </c>
      <c r="M17" s="108" t="s">
        <v>1</v>
      </c>
      <c r="N17" s="108" t="s">
        <v>2</v>
      </c>
      <c r="O17" s="109" t="s">
        <v>3</v>
      </c>
      <c r="P17" s="110" t="s">
        <v>0</v>
      </c>
      <c r="Q17" s="108" t="s">
        <v>1</v>
      </c>
      <c r="R17" s="108" t="s">
        <v>2</v>
      </c>
      <c r="S17" s="192" t="s">
        <v>3</v>
      </c>
      <c r="T17" s="110" t="s">
        <v>0</v>
      </c>
      <c r="U17" s="108" t="s">
        <v>1</v>
      </c>
      <c r="V17" s="108" t="s">
        <v>2</v>
      </c>
      <c r="W17" s="109" t="s">
        <v>3</v>
      </c>
      <c r="X17" s="108" t="s">
        <v>0</v>
      </c>
      <c r="Y17" s="108" t="s">
        <v>1</v>
      </c>
      <c r="Z17" s="108" t="s">
        <v>2</v>
      </c>
      <c r="AA17" s="111" t="s">
        <v>3</v>
      </c>
    </row>
    <row r="18" spans="2:27" ht="4.3499999999999996" customHeight="1" x14ac:dyDescent="0.2">
      <c r="B18" s="7"/>
      <c r="C18" s="8"/>
      <c r="D18" s="8"/>
      <c r="E18" s="8"/>
      <c r="F18" s="112"/>
      <c r="G18" s="113"/>
      <c r="H18" s="116"/>
      <c r="I18" s="115"/>
      <c r="J18" s="115"/>
      <c r="K18" s="116"/>
      <c r="L18" s="56"/>
      <c r="M18" s="56"/>
      <c r="N18" s="56"/>
      <c r="O18" s="193"/>
      <c r="P18" s="56"/>
      <c r="Q18" s="56"/>
      <c r="R18" s="56"/>
      <c r="S18" s="56"/>
      <c r="T18" s="154"/>
      <c r="U18" s="56"/>
      <c r="V18" s="56"/>
      <c r="W18" s="81"/>
      <c r="X18" s="56"/>
      <c r="Y18" s="56"/>
      <c r="Z18" s="56"/>
      <c r="AA18" s="4"/>
    </row>
    <row r="19" spans="2:27" x14ac:dyDescent="0.2">
      <c r="B19" s="3"/>
      <c r="C19" s="51" t="s">
        <v>24</v>
      </c>
      <c r="F19" s="81"/>
      <c r="G19" s="41" t="s">
        <v>105</v>
      </c>
      <c r="H19" s="130">
        <v>1.6687029395208839</v>
      </c>
      <c r="I19" s="147">
        <v>1.5012320688738328</v>
      </c>
      <c r="J19" s="188">
        <v>2.7315186314437199</v>
      </c>
      <c r="K19" s="135">
        <v>3.4047266900397091</v>
      </c>
      <c r="L19" s="147">
        <v>0.25176378389568299</v>
      </c>
      <c r="M19" s="147">
        <v>0.18444319039832635</v>
      </c>
      <c r="N19" s="147">
        <v>0.35450642300732227</v>
      </c>
      <c r="O19" s="130">
        <v>0.25342680758730296</v>
      </c>
      <c r="P19" s="147">
        <v>0.30905831116416493</v>
      </c>
      <c r="Q19" s="147">
        <v>0.39712822191715702</v>
      </c>
      <c r="R19" s="147">
        <v>0.539151010941751</v>
      </c>
      <c r="S19" s="147">
        <v>0.80682812847312846</v>
      </c>
      <c r="T19" s="155">
        <v>0.38588893674452152</v>
      </c>
      <c r="U19" s="147">
        <v>1.1154133982226995</v>
      </c>
      <c r="V19" s="147">
        <v>0.59094704216167315</v>
      </c>
      <c r="W19" s="130">
        <v>0.8452376942723987</v>
      </c>
      <c r="X19" s="147">
        <v>1.0259101655676943</v>
      </c>
      <c r="Y19" s="147">
        <v>0.78699650319148873</v>
      </c>
      <c r="Z19" s="147">
        <v>0.77579846924669482</v>
      </c>
      <c r="AA19" s="136">
        <v>0.60510175357002538</v>
      </c>
    </row>
    <row r="20" spans="2:27" x14ac:dyDescent="0.2">
      <c r="B20" s="3"/>
      <c r="E20" s="51" t="s">
        <v>100</v>
      </c>
      <c r="F20" s="81"/>
      <c r="G20" s="41" t="s">
        <v>105</v>
      </c>
      <c r="H20" s="130">
        <v>5.5616871724052857</v>
      </c>
      <c r="I20" s="147">
        <v>-1.7618089555850958</v>
      </c>
      <c r="J20" s="188">
        <v>1.0473522574125269</v>
      </c>
      <c r="K20" s="130">
        <v>1.7833278424759413</v>
      </c>
      <c r="L20" s="147">
        <v>2.5660095660811919</v>
      </c>
      <c r="M20" s="147">
        <v>0.77751606415401397</v>
      </c>
      <c r="N20" s="147">
        <v>-0.10301388786527355</v>
      </c>
      <c r="O20" s="130">
        <v>0.26478696333379048</v>
      </c>
      <c r="P20" s="147">
        <v>-1.7555572445012757</v>
      </c>
      <c r="Q20" s="147">
        <v>-0.68646706873620644</v>
      </c>
      <c r="R20" s="147">
        <v>0.19457097544245983</v>
      </c>
      <c r="S20" s="147">
        <v>0.292163369672366</v>
      </c>
      <c r="T20" s="155">
        <v>0.37001859843117302</v>
      </c>
      <c r="U20" s="147">
        <v>0.23174700180763352</v>
      </c>
      <c r="V20" s="147">
        <v>0.44352047622733437</v>
      </c>
      <c r="W20" s="130">
        <v>0.53419552922792946</v>
      </c>
      <c r="X20" s="147">
        <v>0.49688206875089236</v>
      </c>
      <c r="Y20" s="147">
        <v>0.44671281073578939</v>
      </c>
      <c r="Z20" s="147">
        <v>0.3269248227285857</v>
      </c>
      <c r="AA20" s="136">
        <v>0.38440171470534779</v>
      </c>
    </row>
    <row r="21" spans="2:27" x14ac:dyDescent="0.2">
      <c r="B21" s="3"/>
      <c r="E21" s="51" t="s">
        <v>101</v>
      </c>
      <c r="F21" s="81"/>
      <c r="G21" s="41" t="s">
        <v>105</v>
      </c>
      <c r="H21" s="130">
        <v>-4.282680240350885</v>
      </c>
      <c r="I21" s="147">
        <v>-1.5709327266023081</v>
      </c>
      <c r="J21" s="147">
        <v>1.8906727647835453</v>
      </c>
      <c r="K21" s="130">
        <v>3.5985947882718676</v>
      </c>
      <c r="L21" s="147">
        <v>-1.5965715465239185</v>
      </c>
      <c r="M21" s="147">
        <v>-2.2786768804150341</v>
      </c>
      <c r="N21" s="147">
        <v>-0.50069008575630392</v>
      </c>
      <c r="O21" s="130">
        <v>-0.9796478092262646</v>
      </c>
      <c r="P21" s="147">
        <v>-1.1208408205121145</v>
      </c>
      <c r="Q21" s="147">
        <v>-0.40320608441093952</v>
      </c>
      <c r="R21" s="147">
        <v>2.3170005860365706</v>
      </c>
      <c r="S21" s="147">
        <v>1.0752647282171779</v>
      </c>
      <c r="T21" s="155">
        <v>-0.63764355699298392</v>
      </c>
      <c r="U21" s="147">
        <v>0.47802374871402264</v>
      </c>
      <c r="V21" s="147">
        <v>0.1737963779473688</v>
      </c>
      <c r="W21" s="130">
        <v>0.92265565748297718</v>
      </c>
      <c r="X21" s="147">
        <v>1.6711442628833737</v>
      </c>
      <c r="Y21" s="147">
        <v>0.97645443760676187</v>
      </c>
      <c r="Z21" s="147">
        <v>0.32438986684184101</v>
      </c>
      <c r="AA21" s="136">
        <v>0.36928918916913744</v>
      </c>
    </row>
    <row r="22" spans="2:27" x14ac:dyDescent="0.2">
      <c r="B22" s="3"/>
      <c r="E22" s="51" t="s">
        <v>28</v>
      </c>
      <c r="F22" s="81"/>
      <c r="G22" s="41" t="s">
        <v>105</v>
      </c>
      <c r="H22" s="130">
        <v>5.8911841319316522</v>
      </c>
      <c r="I22" s="147">
        <v>4.3047821650349647</v>
      </c>
      <c r="J22" s="147">
        <v>4.6477966589114885</v>
      </c>
      <c r="K22" s="130">
        <v>4.0851313200419384</v>
      </c>
      <c r="L22" s="147">
        <v>-0.13929875739006548</v>
      </c>
      <c r="M22" s="147">
        <v>0.52072461884078791</v>
      </c>
      <c r="N22" s="147">
        <v>5.619018227731388</v>
      </c>
      <c r="O22" s="130">
        <v>3.48273827709275</v>
      </c>
      <c r="P22" s="147">
        <v>-3.4412987347295854</v>
      </c>
      <c r="Q22" s="147">
        <v>0.16653679389389708</v>
      </c>
      <c r="R22" s="147">
        <v>4.0558205542611461</v>
      </c>
      <c r="S22" s="147">
        <v>0.90032069467322628</v>
      </c>
      <c r="T22" s="155">
        <v>1.6080912660764</v>
      </c>
      <c r="U22" s="147">
        <v>3.1565921833049515E-2</v>
      </c>
      <c r="V22" s="147">
        <v>0.16341319431607815</v>
      </c>
      <c r="W22" s="130">
        <v>0.66638921682140051</v>
      </c>
      <c r="X22" s="147">
        <v>1.1859875743716657</v>
      </c>
      <c r="Y22" s="147">
        <v>0.98636074962783482</v>
      </c>
      <c r="Z22" s="147">
        <v>2.5599274851806797</v>
      </c>
      <c r="AA22" s="136">
        <v>0.89094844938794893</v>
      </c>
    </row>
    <row r="23" spans="2:27" x14ac:dyDescent="0.2">
      <c r="B23" s="3"/>
      <c r="E23" s="51" t="s">
        <v>102</v>
      </c>
      <c r="F23" s="81"/>
      <c r="G23" s="41" t="s">
        <v>105</v>
      </c>
      <c r="H23" s="130">
        <v>3.71166839103212</v>
      </c>
      <c r="I23" s="147">
        <v>-0.42689455430576118</v>
      </c>
      <c r="J23" s="147">
        <v>2.0058960734715185</v>
      </c>
      <c r="K23" s="130">
        <v>2.63612928482884</v>
      </c>
      <c r="L23" s="147">
        <v>1.2030502831901231</v>
      </c>
      <c r="M23" s="147">
        <v>0.15742313594581958</v>
      </c>
      <c r="N23" s="147">
        <v>1.0168876130943545</v>
      </c>
      <c r="O23" s="130">
        <v>0.74380554225012929</v>
      </c>
      <c r="P23" s="147">
        <v>-2.0214734365163025</v>
      </c>
      <c r="Q23" s="147">
        <v>-0.44833435938527089</v>
      </c>
      <c r="R23" s="147">
        <v>1.4264830073577031</v>
      </c>
      <c r="S23" s="147">
        <v>0.57028817828712874</v>
      </c>
      <c r="T23" s="155">
        <v>0.47200230616364536</v>
      </c>
      <c r="U23" s="147">
        <v>0.229199286526935</v>
      </c>
      <c r="V23" s="147">
        <v>0.3310190905337862</v>
      </c>
      <c r="W23" s="130">
        <v>0.63356039711533185</v>
      </c>
      <c r="X23" s="147">
        <v>0.86450250126355854</v>
      </c>
      <c r="Y23" s="147">
        <v>0.66635571224126977</v>
      </c>
      <c r="Z23" s="147">
        <v>0.84364231701079007</v>
      </c>
      <c r="AA23" s="136">
        <v>0.5010109020192175</v>
      </c>
    </row>
    <row r="24" spans="2:27" x14ac:dyDescent="0.2">
      <c r="B24" s="3"/>
      <c r="D24" s="51" t="s">
        <v>103</v>
      </c>
      <c r="F24" s="81"/>
      <c r="G24" s="41" t="s">
        <v>105</v>
      </c>
      <c r="H24" s="130">
        <v>2.417044449362038</v>
      </c>
      <c r="I24" s="147">
        <v>-0.74834076789915116</v>
      </c>
      <c r="J24" s="147">
        <v>6.7980596959388748</v>
      </c>
      <c r="K24" s="130">
        <v>3.9843392287247639</v>
      </c>
      <c r="L24" s="147">
        <v>2.4430944054196573</v>
      </c>
      <c r="M24" s="147">
        <v>-2.5131960036239462</v>
      </c>
      <c r="N24" s="147">
        <v>4.7801077823094431</v>
      </c>
      <c r="O24" s="130">
        <v>-1.1392165096264506</v>
      </c>
      <c r="P24" s="147">
        <v>-5.9883843655799325</v>
      </c>
      <c r="Q24" s="147">
        <v>3.9263003493139621</v>
      </c>
      <c r="R24" s="147">
        <v>2.6179278840707809</v>
      </c>
      <c r="S24" s="147">
        <v>1.5082491150606074</v>
      </c>
      <c r="T24" s="155">
        <v>1.05373894406722</v>
      </c>
      <c r="U24" s="147">
        <v>1.945367988898326</v>
      </c>
      <c r="V24" s="147">
        <v>0.95884635630770276</v>
      </c>
      <c r="W24" s="130">
        <v>1.0594709348036275</v>
      </c>
      <c r="X24" s="147">
        <v>0.92638893490833141</v>
      </c>
      <c r="Y24" s="147">
        <v>0.89359003151605521</v>
      </c>
      <c r="Z24" s="147">
        <v>0.77257039248650017</v>
      </c>
      <c r="AA24" s="136">
        <v>0.76316706112002919</v>
      </c>
    </row>
    <row r="25" spans="2:27" x14ac:dyDescent="0.2">
      <c r="B25" s="3"/>
      <c r="D25" s="51" t="s">
        <v>104</v>
      </c>
      <c r="F25" s="81"/>
      <c r="G25" s="41" t="s">
        <v>105</v>
      </c>
      <c r="H25" s="130">
        <v>4.2351234442272556</v>
      </c>
      <c r="I25" s="147">
        <v>-7.7514004798946274</v>
      </c>
      <c r="J25" s="147">
        <v>8.1853556181355316</v>
      </c>
      <c r="K25" s="130">
        <v>3.2626278722950701</v>
      </c>
      <c r="L25" s="147">
        <v>5.7888227705372657</v>
      </c>
      <c r="M25" s="147">
        <v>-3.7684330742786045</v>
      </c>
      <c r="N25" s="147">
        <v>4.2713101543023981</v>
      </c>
      <c r="O25" s="130">
        <v>1.6383942641199098</v>
      </c>
      <c r="P25" s="147">
        <v>-15.207791411291481</v>
      </c>
      <c r="Q25" s="147">
        <v>4.1260406126651787</v>
      </c>
      <c r="R25" s="147">
        <v>4.2874498476559211</v>
      </c>
      <c r="S25" s="147">
        <v>3.5522360172970764</v>
      </c>
      <c r="T25" s="155">
        <v>0.83937882105180961</v>
      </c>
      <c r="U25" s="147">
        <v>1.0981096467081954</v>
      </c>
      <c r="V25" s="147">
        <v>0.72557698952935823</v>
      </c>
      <c r="W25" s="130">
        <v>0.86585962269853667</v>
      </c>
      <c r="X25" s="147">
        <v>0.75958779095925877</v>
      </c>
      <c r="Y25" s="147">
        <v>0.7838535564973057</v>
      </c>
      <c r="Z25" s="147">
        <v>0.84415176302465511</v>
      </c>
      <c r="AA25" s="136">
        <v>0.67384012038873209</v>
      </c>
    </row>
    <row r="26" spans="2:27" ht="15" thickBot="1" x14ac:dyDescent="0.25">
      <c r="B26" s="54"/>
      <c r="C26" s="83"/>
      <c r="D26" s="83" t="s">
        <v>31</v>
      </c>
      <c r="E26" s="83"/>
      <c r="F26" s="84"/>
      <c r="G26" s="171" t="s">
        <v>105</v>
      </c>
      <c r="H26" s="143">
        <v>-54.650171398301509</v>
      </c>
      <c r="I26" s="142">
        <v>504.49453716034816</v>
      </c>
      <c r="J26" s="142">
        <v>-8.4758029826896717</v>
      </c>
      <c r="K26" s="143">
        <v>13.376723678328347</v>
      </c>
      <c r="L26" s="142">
        <v>-77.99020121864335</v>
      </c>
      <c r="M26" s="142">
        <v>142.52909603234318</v>
      </c>
      <c r="N26" s="142">
        <v>28.107580208336316</v>
      </c>
      <c r="O26" s="143">
        <v>-104.79272271904672</v>
      </c>
      <c r="P26" s="142">
        <v>-7302.0936388222708</v>
      </c>
      <c r="Q26" s="142">
        <v>2.0652809395746488</v>
      </c>
      <c r="R26" s="142">
        <v>-13.251407575846159</v>
      </c>
      <c r="S26" s="142">
        <v>-21.848603671442788</v>
      </c>
      <c r="T26" s="159">
        <v>4.2993984094736817</v>
      </c>
      <c r="U26" s="142">
        <v>14.348265814022113</v>
      </c>
      <c r="V26" s="142">
        <v>3.9779531498082292</v>
      </c>
      <c r="W26" s="143">
        <v>3.4869192573592187</v>
      </c>
      <c r="X26" s="142">
        <v>2.964730804087452</v>
      </c>
      <c r="Y26" s="142">
        <v>2.2058712096797279</v>
      </c>
      <c r="Z26" s="142">
        <v>-7.1524007643461118E-2</v>
      </c>
      <c r="AA26" s="160">
        <v>1.8261711217407282</v>
      </c>
    </row>
    <row r="27" spans="2:27" ht="15" thickBot="1" x14ac:dyDescent="0.25"/>
    <row r="28" spans="2:27" ht="30" customHeight="1" x14ac:dyDescent="0.2">
      <c r="B28" s="60" t="str">
        <f>" "&amp;Summary!$H$3&amp;" - GDP components [contribution to growth]"</f>
        <v xml:space="preserve"> Autumn 2023 medium-term forecast (MTF-2023Q3) - GDP components [contribution to growth]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2"/>
    </row>
    <row r="29" spans="2:27" x14ac:dyDescent="0.2">
      <c r="B29" s="300" t="s">
        <v>98</v>
      </c>
      <c r="C29" s="301"/>
      <c r="D29" s="301"/>
      <c r="E29" s="301"/>
      <c r="F29" s="302"/>
      <c r="G29" s="303" t="s">
        <v>18</v>
      </c>
      <c r="H29" s="106" t="str">
        <f t="shared" ref="H29:K29" si="2">H$3</f>
        <v>Actual</v>
      </c>
      <c r="I29" s="289">
        <f t="shared" si="2"/>
        <v>2023</v>
      </c>
      <c r="J29" s="289">
        <f t="shared" si="2"/>
        <v>2024</v>
      </c>
      <c r="K29" s="304">
        <f t="shared" si="2"/>
        <v>2025</v>
      </c>
      <c r="L29" s="285">
        <f t="shared" ref="L29:X29" si="3">L$3</f>
        <v>2022</v>
      </c>
      <c r="M29" s="286"/>
      <c r="N29" s="286"/>
      <c r="O29" s="288"/>
      <c r="P29" s="285">
        <f t="shared" ref="P29" si="4">P$3</f>
        <v>2023</v>
      </c>
      <c r="Q29" s="286"/>
      <c r="R29" s="286"/>
      <c r="S29" s="288"/>
      <c r="T29" s="285">
        <f t="shared" si="3"/>
        <v>2024</v>
      </c>
      <c r="U29" s="286"/>
      <c r="V29" s="286"/>
      <c r="W29" s="288"/>
      <c r="X29" s="285">
        <f t="shared" si="3"/>
        <v>2025</v>
      </c>
      <c r="Y29" s="286"/>
      <c r="Z29" s="286"/>
      <c r="AA29" s="287"/>
    </row>
    <row r="30" spans="2:27" x14ac:dyDescent="0.2">
      <c r="B30" s="295"/>
      <c r="C30" s="296"/>
      <c r="D30" s="296"/>
      <c r="E30" s="296"/>
      <c r="F30" s="297"/>
      <c r="G30" s="299"/>
      <c r="H30" s="164">
        <f>$H$4</f>
        <v>2022</v>
      </c>
      <c r="I30" s="290"/>
      <c r="J30" s="290"/>
      <c r="K30" s="305"/>
      <c r="L30" s="110" t="s">
        <v>0</v>
      </c>
      <c r="M30" s="108" t="s">
        <v>1</v>
      </c>
      <c r="N30" s="108" t="s">
        <v>2</v>
      </c>
      <c r="O30" s="109" t="s">
        <v>3</v>
      </c>
      <c r="P30" s="110" t="s">
        <v>0</v>
      </c>
      <c r="Q30" s="108" t="s">
        <v>1</v>
      </c>
      <c r="R30" s="108" t="s">
        <v>2</v>
      </c>
      <c r="S30" s="192" t="s">
        <v>3</v>
      </c>
      <c r="T30" s="110" t="s">
        <v>0</v>
      </c>
      <c r="U30" s="108" t="s">
        <v>1</v>
      </c>
      <c r="V30" s="108" t="s">
        <v>2</v>
      </c>
      <c r="W30" s="109" t="s">
        <v>3</v>
      </c>
      <c r="X30" s="108" t="s">
        <v>0</v>
      </c>
      <c r="Y30" s="108" t="s">
        <v>1</v>
      </c>
      <c r="Z30" s="108" t="s">
        <v>2</v>
      </c>
      <c r="AA30" s="111" t="s">
        <v>3</v>
      </c>
    </row>
    <row r="31" spans="2:27" ht="4.3499999999999996" customHeight="1" x14ac:dyDescent="0.2">
      <c r="B31" s="7"/>
      <c r="C31" s="8"/>
      <c r="D31" s="8"/>
      <c r="E31" s="8"/>
      <c r="F31" s="112"/>
      <c r="G31" s="113"/>
      <c r="H31" s="116"/>
      <c r="I31" s="115"/>
      <c r="J31" s="115"/>
      <c r="K31" s="194"/>
      <c r="L31" s="56"/>
      <c r="M31" s="56"/>
      <c r="N31" s="56"/>
      <c r="O31" s="193"/>
      <c r="P31" s="56"/>
      <c r="Q31" s="56"/>
      <c r="R31" s="56"/>
      <c r="S31" s="56"/>
      <c r="T31" s="154"/>
      <c r="U31" s="56"/>
      <c r="V31" s="56"/>
      <c r="W31" s="81"/>
      <c r="X31" s="56"/>
      <c r="Y31" s="56"/>
      <c r="Z31" s="56"/>
      <c r="AA31" s="4"/>
    </row>
    <row r="32" spans="2:27" x14ac:dyDescent="0.2">
      <c r="B32" s="3"/>
      <c r="C32" s="51" t="s">
        <v>24</v>
      </c>
      <c r="F32" s="81"/>
      <c r="G32" s="41" t="s">
        <v>105</v>
      </c>
      <c r="H32" s="130">
        <v>1.6687029395208839</v>
      </c>
      <c r="I32" s="147">
        <v>1.5012320688738328</v>
      </c>
      <c r="J32" s="147">
        <v>2.7315186314437199</v>
      </c>
      <c r="K32" s="130">
        <v>3.4047266900397091</v>
      </c>
      <c r="L32" s="147">
        <v>0.25176378389568299</v>
      </c>
      <c r="M32" s="147">
        <v>0.18444319039832635</v>
      </c>
      <c r="N32" s="147">
        <v>0.35450642300732227</v>
      </c>
      <c r="O32" s="130">
        <v>0.25342680758730296</v>
      </c>
      <c r="P32" s="147">
        <v>0.30905831116416493</v>
      </c>
      <c r="Q32" s="147">
        <v>0.39712822191715702</v>
      </c>
      <c r="R32" s="147">
        <v>0.539151010941751</v>
      </c>
      <c r="S32" s="147">
        <v>0.80682812847312846</v>
      </c>
      <c r="T32" s="155">
        <v>0.38588893674452152</v>
      </c>
      <c r="U32" s="147">
        <v>1.1154133982226995</v>
      </c>
      <c r="V32" s="147">
        <v>0.59094704216167315</v>
      </c>
      <c r="W32" s="130">
        <v>0.8452376942723987</v>
      </c>
      <c r="X32" s="147">
        <v>1.0259101655676943</v>
      </c>
      <c r="Y32" s="147">
        <v>0.78699650319148873</v>
      </c>
      <c r="Z32" s="147">
        <v>0.77579846924669482</v>
      </c>
      <c r="AA32" s="136">
        <v>0.60510175357002538</v>
      </c>
    </row>
    <row r="33" spans="2:27" x14ac:dyDescent="0.2">
      <c r="B33" s="3"/>
      <c r="E33" s="51" t="s">
        <v>100</v>
      </c>
      <c r="F33" s="81"/>
      <c r="G33" s="41" t="s">
        <v>106</v>
      </c>
      <c r="H33" s="130">
        <v>3.1091417192732949</v>
      </c>
      <c r="I33" s="147">
        <v>-1.022614187882948</v>
      </c>
      <c r="J33" s="147">
        <v>0.58837582000025113</v>
      </c>
      <c r="K33" s="130">
        <v>0.98540432399006239</v>
      </c>
      <c r="L33" s="147">
        <v>1.4526351477923178</v>
      </c>
      <c r="M33" s="147">
        <v>0.45031776971730553</v>
      </c>
      <c r="N33" s="147">
        <v>-6.0016249644048392E-2</v>
      </c>
      <c r="O33" s="130">
        <v>0.15356250237721697</v>
      </c>
      <c r="P33" s="147">
        <v>-1.0182461716015601</v>
      </c>
      <c r="Q33" s="147">
        <v>-0.38996473855153163</v>
      </c>
      <c r="R33" s="147">
        <v>0.10933792515217904</v>
      </c>
      <c r="S33" s="147">
        <v>0.16361665640297327</v>
      </c>
      <c r="T33" s="155">
        <v>0.20615902509274631</v>
      </c>
      <c r="U33" s="147">
        <v>0.12909941008540377</v>
      </c>
      <c r="V33" s="147">
        <v>0.24491294845622844</v>
      </c>
      <c r="W33" s="130">
        <v>0.29455157540238475</v>
      </c>
      <c r="X33" s="147">
        <v>0.27313215947207092</v>
      </c>
      <c r="Y33" s="147">
        <v>0.24426865290735705</v>
      </c>
      <c r="Z33" s="147">
        <v>0.17816338380207011</v>
      </c>
      <c r="AA33" s="136">
        <v>0.20855332807270832</v>
      </c>
    </row>
    <row r="34" spans="2:27" x14ac:dyDescent="0.2">
      <c r="B34" s="3"/>
      <c r="E34" s="51" t="s">
        <v>101</v>
      </c>
      <c r="F34" s="81"/>
      <c r="G34" s="41" t="s">
        <v>106</v>
      </c>
      <c r="H34" s="130">
        <v>-0.78435122331280716</v>
      </c>
      <c r="I34" s="147">
        <v>-0.27086679060977076</v>
      </c>
      <c r="J34" s="147">
        <v>0.31613064592135537</v>
      </c>
      <c r="K34" s="130">
        <v>0.59677950349709108</v>
      </c>
      <c r="L34" s="147">
        <v>-0.28783162549185204</v>
      </c>
      <c r="M34" s="147">
        <v>-0.4032283687022864</v>
      </c>
      <c r="N34" s="147">
        <v>-8.6422410316024822E-2</v>
      </c>
      <c r="O34" s="130">
        <v>-0.16765269677204639</v>
      </c>
      <c r="P34" s="147">
        <v>-0.18945660548116608</v>
      </c>
      <c r="Q34" s="147">
        <v>-6.718270728593545E-2</v>
      </c>
      <c r="R34" s="147">
        <v>0.38298400417827366</v>
      </c>
      <c r="S34" s="147">
        <v>0.18087663861727021</v>
      </c>
      <c r="T34" s="155">
        <v>-0.10754741889491526</v>
      </c>
      <c r="U34" s="147">
        <v>7.9803272877946044E-2</v>
      </c>
      <c r="V34" s="147">
        <v>2.8831396156453692E-2</v>
      </c>
      <c r="W34" s="130">
        <v>0.15242627534349862</v>
      </c>
      <c r="X34" s="147">
        <v>0.27629142521825933</v>
      </c>
      <c r="Y34" s="147">
        <v>0.16246895510574069</v>
      </c>
      <c r="Z34" s="147">
        <v>5.4075593848130543E-2</v>
      </c>
      <c r="AA34" s="136">
        <v>6.1284534461138518E-2</v>
      </c>
    </row>
    <row r="35" spans="2:27" x14ac:dyDescent="0.2">
      <c r="B35" s="3"/>
      <c r="E35" s="51" t="s">
        <v>28</v>
      </c>
      <c r="F35" s="81"/>
      <c r="G35" s="41" t="s">
        <v>106</v>
      </c>
      <c r="H35" s="130">
        <v>1.1620408902248698</v>
      </c>
      <c r="I35" s="147">
        <v>0.88438733577510098</v>
      </c>
      <c r="J35" s="147">
        <v>0.98123122751130787</v>
      </c>
      <c r="K35" s="130">
        <v>0.8785300967712687</v>
      </c>
      <c r="L35" s="147">
        <v>-2.7692856961475013E-2</v>
      </c>
      <c r="M35" s="147">
        <v>0.10311722572469437</v>
      </c>
      <c r="N35" s="147">
        <v>1.1164489566633216</v>
      </c>
      <c r="O35" s="130">
        <v>0.7282902859222864</v>
      </c>
      <c r="P35" s="147">
        <v>-0.74280486385270239</v>
      </c>
      <c r="Q35" s="147">
        <v>3.4603005834918946E-2</v>
      </c>
      <c r="R35" s="147">
        <v>0.84078262144820071</v>
      </c>
      <c r="S35" s="147">
        <v>0.19316720338190599</v>
      </c>
      <c r="T35" s="155">
        <v>0.34534203923335438</v>
      </c>
      <c r="U35" s="147">
        <v>6.8614018726886822E-3</v>
      </c>
      <c r="V35" s="147">
        <v>3.5139955330707816E-2</v>
      </c>
      <c r="W35" s="130">
        <v>0.14268958171866963</v>
      </c>
      <c r="X35" s="147">
        <v>0.2534974180078633</v>
      </c>
      <c r="Y35" s="147">
        <v>0.21116249569762122</v>
      </c>
      <c r="Z35" s="147">
        <v>0.54911952486454862</v>
      </c>
      <c r="AA35" s="136">
        <v>0.194497156469084</v>
      </c>
    </row>
    <row r="36" spans="2:27" x14ac:dyDescent="0.2">
      <c r="B36" s="3"/>
      <c r="E36" s="51" t="s">
        <v>102</v>
      </c>
      <c r="F36" s="81"/>
      <c r="G36" s="41" t="s">
        <v>106</v>
      </c>
      <c r="H36" s="130">
        <v>3.4868313861853539</v>
      </c>
      <c r="I36" s="147">
        <v>-0.40909364271760601</v>
      </c>
      <c r="J36" s="147">
        <v>1.8857376934329126</v>
      </c>
      <c r="K36" s="130">
        <v>2.4607139242584277</v>
      </c>
      <c r="L36" s="147">
        <v>1.1371106653389869</v>
      </c>
      <c r="M36" s="147">
        <v>0.15020662673970944</v>
      </c>
      <c r="N36" s="147">
        <v>0.97001029670325833</v>
      </c>
      <c r="O36" s="130">
        <v>0.71420009152743924</v>
      </c>
      <c r="P36" s="147">
        <v>-1.9505076409354167</v>
      </c>
      <c r="Q36" s="147">
        <v>-0.42254444000254227</v>
      </c>
      <c r="R36" s="147">
        <v>1.3331045507786379</v>
      </c>
      <c r="S36" s="147">
        <v>0.53766049840215713</v>
      </c>
      <c r="T36" s="155">
        <v>0.44395364543119498</v>
      </c>
      <c r="U36" s="147">
        <v>0.21576408483603851</v>
      </c>
      <c r="V36" s="147">
        <v>0.30888429994337674</v>
      </c>
      <c r="W36" s="130">
        <v>0.58966743246455677</v>
      </c>
      <c r="X36" s="147">
        <v>0.8029210026981991</v>
      </c>
      <c r="Y36" s="147">
        <v>0.61790010371071147</v>
      </c>
      <c r="Z36" s="147">
        <v>0.78135850251474936</v>
      </c>
      <c r="AA36" s="136">
        <v>0.46433501900292357</v>
      </c>
    </row>
    <row r="37" spans="2:27" x14ac:dyDescent="0.2">
      <c r="B37" s="3"/>
      <c r="D37" s="51" t="s">
        <v>103</v>
      </c>
      <c r="F37" s="81"/>
      <c r="G37" s="41" t="s">
        <v>106</v>
      </c>
      <c r="H37" s="130">
        <v>2.3343458505036114</v>
      </c>
      <c r="I37" s="147">
        <v>-0.72805623306367662</v>
      </c>
      <c r="J37" s="147">
        <v>6.4672098732313277</v>
      </c>
      <c r="K37" s="130">
        <v>3.9404692491263509</v>
      </c>
      <c r="L37" s="147">
        <v>2.3312645860271557</v>
      </c>
      <c r="M37" s="147">
        <v>-2.4505769478501453</v>
      </c>
      <c r="N37" s="147">
        <v>4.5355004732268833</v>
      </c>
      <c r="O37" s="130">
        <v>-1.1285888598944267</v>
      </c>
      <c r="P37" s="147">
        <v>-5.8501092751876218</v>
      </c>
      <c r="Q37" s="147">
        <v>3.594836910464736</v>
      </c>
      <c r="R37" s="147">
        <v>2.4811757580342881</v>
      </c>
      <c r="S37" s="147">
        <v>1.4590190316205884</v>
      </c>
      <c r="T37" s="155">
        <v>1.0264369927876817</v>
      </c>
      <c r="U37" s="147">
        <v>1.9075711591025006</v>
      </c>
      <c r="V37" s="147">
        <v>0.94793408757227005</v>
      </c>
      <c r="W37" s="130">
        <v>1.0512442848245149</v>
      </c>
      <c r="X37" s="147">
        <v>0.92114836636372144</v>
      </c>
      <c r="Y37" s="147">
        <v>0.88765970471528666</v>
      </c>
      <c r="Z37" s="147">
        <v>0.76825487185002239</v>
      </c>
      <c r="AA37" s="136">
        <v>0.75887975737804392</v>
      </c>
    </row>
    <row r="38" spans="2:27" x14ac:dyDescent="0.2">
      <c r="B38" s="3"/>
      <c r="D38" s="51" t="s">
        <v>104</v>
      </c>
      <c r="F38" s="81"/>
      <c r="G38" s="41" t="s">
        <v>106</v>
      </c>
      <c r="H38" s="130">
        <v>-3.963934484536495</v>
      </c>
      <c r="I38" s="147">
        <v>7.4381917849729255</v>
      </c>
      <c r="J38" s="147">
        <v>-7.1386027747055394</v>
      </c>
      <c r="K38" s="130">
        <v>-2.9964564833450651</v>
      </c>
      <c r="L38" s="147">
        <v>-5.3032504525415618</v>
      </c>
      <c r="M38" s="147">
        <v>3.6430107529798383</v>
      </c>
      <c r="N38" s="147">
        <v>-3.9662311687946801</v>
      </c>
      <c r="O38" s="130">
        <v>-1.5807503439798845</v>
      </c>
      <c r="P38" s="147">
        <v>14.875431833237354</v>
      </c>
      <c r="Q38" s="147">
        <v>-3.4115577522157241</v>
      </c>
      <c r="R38" s="147">
        <v>-3.6766843493790535</v>
      </c>
      <c r="S38" s="147">
        <v>-3.159773417049716</v>
      </c>
      <c r="T38" s="155">
        <v>-0.76697580842154933</v>
      </c>
      <c r="U38" s="147">
        <v>-1.0079218457158523</v>
      </c>
      <c r="V38" s="147">
        <v>-0.66587134535399572</v>
      </c>
      <c r="W38" s="130">
        <v>-0.79567402301666101</v>
      </c>
      <c r="X38" s="147">
        <v>-0.69815920349419613</v>
      </c>
      <c r="Y38" s="147">
        <v>-0.71856330523448575</v>
      </c>
      <c r="Z38" s="147">
        <v>-0.77381490511811479</v>
      </c>
      <c r="AA38" s="136">
        <v>-0.61811302281088143</v>
      </c>
    </row>
    <row r="39" spans="2:27" x14ac:dyDescent="0.2">
      <c r="B39" s="3"/>
      <c r="D39" s="51" t="s">
        <v>31</v>
      </c>
      <c r="F39" s="81"/>
      <c r="G39" s="41" t="s">
        <v>106</v>
      </c>
      <c r="H39" s="128">
        <v>-1.6295886340328758</v>
      </c>
      <c r="I39" s="147">
        <v>6.7101355519092163</v>
      </c>
      <c r="J39" s="147">
        <v>-0.67139290147419572</v>
      </c>
      <c r="K39" s="130">
        <v>0.94401276578128923</v>
      </c>
      <c r="L39" s="147">
        <v>-2.9719858665144065</v>
      </c>
      <c r="M39" s="147">
        <v>1.1924338051296925</v>
      </c>
      <c r="N39" s="147">
        <v>0.56926930443220325</v>
      </c>
      <c r="O39" s="130">
        <v>-2.7093392038743112</v>
      </c>
      <c r="P39" s="147">
        <v>9.0253225580497336</v>
      </c>
      <c r="Q39" s="147">
        <v>0.18327915824901184</v>
      </c>
      <c r="R39" s="147">
        <v>-1.1955085913447656</v>
      </c>
      <c r="S39" s="147">
        <v>-1.7007543854291276</v>
      </c>
      <c r="T39" s="155">
        <v>0.25946118436613247</v>
      </c>
      <c r="U39" s="147">
        <v>0.89964931338664855</v>
      </c>
      <c r="V39" s="147">
        <v>0.28206274221827426</v>
      </c>
      <c r="W39" s="130">
        <v>0.25557026180785408</v>
      </c>
      <c r="X39" s="147">
        <v>0.22298916286952519</v>
      </c>
      <c r="Y39" s="147">
        <v>0.1690963994808008</v>
      </c>
      <c r="Z39" s="147">
        <v>-5.5600332680924534E-3</v>
      </c>
      <c r="AA39" s="136">
        <v>0.1407667345671626</v>
      </c>
    </row>
    <row r="40" spans="2:27" ht="15" thickBot="1" x14ac:dyDescent="0.25">
      <c r="B40" s="54"/>
      <c r="C40" s="83"/>
      <c r="D40" s="83" t="s">
        <v>107</v>
      </c>
      <c r="E40" s="83"/>
      <c r="F40" s="84"/>
      <c r="G40" s="171" t="s">
        <v>106</v>
      </c>
      <c r="H40" s="141">
        <v>-0.18853981263159433</v>
      </c>
      <c r="I40" s="142">
        <v>-4.7998098403177414</v>
      </c>
      <c r="J40" s="142">
        <v>1.5171738394849719</v>
      </c>
      <c r="K40" s="143">
        <v>0</v>
      </c>
      <c r="L40" s="142">
        <v>2.0866389850710974</v>
      </c>
      <c r="M40" s="142">
        <v>-1.1581972414710717</v>
      </c>
      <c r="N40" s="142">
        <v>-1.184773178128159</v>
      </c>
      <c r="O40" s="143">
        <v>2.2485659199342098</v>
      </c>
      <c r="P40" s="142">
        <v>-6.765756605950159</v>
      </c>
      <c r="Q40" s="142">
        <v>0.6363935036706726</v>
      </c>
      <c r="R40" s="142">
        <v>0.40155505150789783</v>
      </c>
      <c r="S40" s="142">
        <v>1.969922015500069</v>
      </c>
      <c r="T40" s="159">
        <v>-0.31752589305277673</v>
      </c>
      <c r="U40" s="142">
        <v>0</v>
      </c>
      <c r="V40" s="142">
        <v>0</v>
      </c>
      <c r="W40" s="143">
        <v>0</v>
      </c>
      <c r="X40" s="142">
        <v>0</v>
      </c>
      <c r="Y40" s="142">
        <v>0</v>
      </c>
      <c r="Z40" s="142">
        <v>0</v>
      </c>
      <c r="AA40" s="160">
        <v>0</v>
      </c>
    </row>
    <row r="41" spans="2:27" ht="15" x14ac:dyDescent="0.25">
      <c r="B41" s="10" t="s">
        <v>217</v>
      </c>
      <c r="C41" s="208"/>
      <c r="D41" s="208"/>
      <c r="E41" s="208"/>
      <c r="F41" s="208"/>
      <c r="G41" s="89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</row>
    <row r="42" spans="2:27" x14ac:dyDescent="0.2">
      <c r="B42" s="56"/>
      <c r="C42" s="56"/>
      <c r="D42" s="56"/>
      <c r="E42" s="56"/>
      <c r="F42" s="56"/>
      <c r="G42" s="89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</row>
    <row r="43" spans="2:27" ht="15" thickBot="1" x14ac:dyDescent="0.25">
      <c r="B43" s="165" t="s">
        <v>11</v>
      </c>
      <c r="I43" s="83"/>
      <c r="J43" s="83"/>
      <c r="K43" s="56"/>
    </row>
    <row r="44" spans="2:27" x14ac:dyDescent="0.2">
      <c r="B44" s="292" t="s">
        <v>98</v>
      </c>
      <c r="C44" s="293"/>
      <c r="D44" s="293"/>
      <c r="E44" s="293"/>
      <c r="F44" s="294"/>
      <c r="G44" s="298" t="s">
        <v>18</v>
      </c>
      <c r="H44" s="175" t="str">
        <f>H$3</f>
        <v>Actual</v>
      </c>
      <c r="I44" s="291">
        <f t="shared" ref="I44:K44" si="5">I$3</f>
        <v>2023</v>
      </c>
      <c r="J44" s="291">
        <f t="shared" si="5"/>
        <v>2024</v>
      </c>
      <c r="K44" s="306">
        <f t="shared" si="5"/>
        <v>2025</v>
      </c>
    </row>
    <row r="45" spans="2:27" ht="15" customHeight="1" x14ac:dyDescent="0.2">
      <c r="B45" s="295"/>
      <c r="C45" s="296"/>
      <c r="D45" s="296"/>
      <c r="E45" s="296"/>
      <c r="F45" s="297"/>
      <c r="G45" s="299"/>
      <c r="H45" s="164">
        <f>$H$4</f>
        <v>2022</v>
      </c>
      <c r="I45" s="290"/>
      <c r="J45" s="290"/>
      <c r="K45" s="307"/>
    </row>
    <row r="46" spans="2:27" ht="4.3499999999999996" customHeight="1" x14ac:dyDescent="0.2">
      <c r="B46" s="7"/>
      <c r="C46" s="8"/>
      <c r="D46" s="8"/>
      <c r="E46" s="8"/>
      <c r="F46" s="112"/>
      <c r="G46" s="113"/>
      <c r="H46" s="176"/>
      <c r="I46" s="115"/>
      <c r="J46" s="115"/>
      <c r="K46" s="117"/>
    </row>
    <row r="47" spans="2:27" x14ac:dyDescent="0.2">
      <c r="B47" s="3"/>
      <c r="C47" s="51" t="s">
        <v>28</v>
      </c>
      <c r="F47" s="81"/>
      <c r="G47" s="41" t="s">
        <v>105</v>
      </c>
      <c r="H47" s="128">
        <v>5.8911841319316522</v>
      </c>
      <c r="I47" s="147">
        <v>4.3047821650349647</v>
      </c>
      <c r="J47" s="147">
        <v>4.6477966589114885</v>
      </c>
      <c r="K47" s="136">
        <v>4.0851313200419384</v>
      </c>
    </row>
    <row r="48" spans="2:27" x14ac:dyDescent="0.2">
      <c r="B48" s="3"/>
      <c r="D48" s="165" t="s">
        <v>108</v>
      </c>
      <c r="F48" s="81"/>
      <c r="G48" s="41" t="s">
        <v>105</v>
      </c>
      <c r="H48" s="128">
        <v>5.574658409356374</v>
      </c>
      <c r="I48" s="147">
        <v>2.0816034136873327</v>
      </c>
      <c r="J48" s="147">
        <v>1.7678995235114456</v>
      </c>
      <c r="K48" s="136">
        <v>5.7918414020450228</v>
      </c>
    </row>
    <row r="49" spans="2:11" ht="15" thickBot="1" x14ac:dyDescent="0.25">
      <c r="B49" s="54"/>
      <c r="C49" s="83"/>
      <c r="D49" s="177" t="s">
        <v>109</v>
      </c>
      <c r="E49" s="83"/>
      <c r="F49" s="84"/>
      <c r="G49" s="85" t="s">
        <v>105</v>
      </c>
      <c r="H49" s="141">
        <v>7.5583834586329317</v>
      </c>
      <c r="I49" s="142">
        <v>15.798706101453348</v>
      </c>
      <c r="J49" s="142">
        <v>17.773261347435579</v>
      </c>
      <c r="K49" s="160">
        <v>-2.6362970589714081</v>
      </c>
    </row>
    <row r="50" spans="2:11" ht="15" x14ac:dyDescent="0.25">
      <c r="B50" s="10" t="s">
        <v>217</v>
      </c>
      <c r="C50" s="208"/>
      <c r="D50" s="208"/>
      <c r="E50" s="208"/>
      <c r="F50" s="208"/>
      <c r="G50" s="89"/>
      <c r="H50" s="56"/>
      <c r="I50" s="56"/>
    </row>
    <row r="57" spans="2:11" x14ac:dyDescent="0.2">
      <c r="B57" s="56"/>
      <c r="C57" s="56"/>
      <c r="D57" s="56"/>
      <c r="E57" s="56"/>
      <c r="F57" s="56"/>
      <c r="G57" s="89"/>
      <c r="H57" s="56"/>
      <c r="I57" s="56"/>
    </row>
    <row r="58" spans="2:11" x14ac:dyDescent="0.2">
      <c r="B58" s="56"/>
      <c r="C58" s="56"/>
      <c r="D58" s="56"/>
      <c r="E58" s="56"/>
      <c r="F58" s="56"/>
      <c r="G58" s="89"/>
      <c r="H58" s="56"/>
      <c r="I58" s="56"/>
    </row>
    <row r="59" spans="2:11" x14ac:dyDescent="0.2">
      <c r="B59" s="56"/>
      <c r="C59" s="56"/>
      <c r="D59" s="56"/>
      <c r="E59" s="56"/>
      <c r="F59" s="56"/>
      <c r="G59" s="89"/>
      <c r="H59" s="56"/>
      <c r="I59" s="56"/>
    </row>
    <row r="60" spans="2:11" x14ac:dyDescent="0.2">
      <c r="B60" s="56"/>
      <c r="C60" s="56"/>
      <c r="D60" s="56"/>
      <c r="E60" s="56"/>
      <c r="F60" s="56"/>
      <c r="G60" s="89"/>
      <c r="H60" s="56"/>
      <c r="I60" s="56"/>
    </row>
    <row r="61" spans="2:11" x14ac:dyDescent="0.2">
      <c r="B61" s="56"/>
      <c r="C61" s="56"/>
      <c r="D61" s="56"/>
      <c r="E61" s="56"/>
      <c r="F61" s="56"/>
      <c r="G61" s="89"/>
      <c r="H61" s="56"/>
      <c r="I61" s="56"/>
    </row>
    <row r="62" spans="2:11" x14ac:dyDescent="0.2">
      <c r="B62" s="56"/>
      <c r="C62" s="56"/>
      <c r="D62" s="56"/>
      <c r="E62" s="56"/>
      <c r="F62" s="56"/>
      <c r="G62" s="89"/>
      <c r="H62" s="56"/>
      <c r="I62" s="56"/>
    </row>
    <row r="63" spans="2:11" x14ac:dyDescent="0.2">
      <c r="B63" s="56"/>
      <c r="C63" s="56"/>
      <c r="D63" s="56"/>
      <c r="E63" s="56"/>
      <c r="F63" s="56"/>
      <c r="G63" s="89"/>
      <c r="H63" s="56"/>
      <c r="I63" s="56"/>
    </row>
    <row r="64" spans="2:11" x14ac:dyDescent="0.2">
      <c r="B64" s="56"/>
      <c r="C64" s="56"/>
      <c r="D64" s="56"/>
      <c r="E64" s="56"/>
      <c r="F64" s="56"/>
      <c r="G64" s="89"/>
      <c r="H64" s="56"/>
      <c r="I64" s="56"/>
    </row>
    <row r="65" spans="2:9" x14ac:dyDescent="0.2">
      <c r="B65" s="56"/>
      <c r="C65" s="56"/>
      <c r="D65" s="56"/>
      <c r="E65" s="56"/>
      <c r="F65" s="56"/>
      <c r="G65" s="89"/>
      <c r="H65" s="56"/>
      <c r="I65" s="56"/>
    </row>
    <row r="66" spans="2:9" x14ac:dyDescent="0.2">
      <c r="B66" s="56"/>
      <c r="C66" s="56"/>
      <c r="D66" s="56"/>
      <c r="E66" s="56"/>
      <c r="F66" s="56"/>
      <c r="G66" s="89"/>
      <c r="H66" s="56"/>
      <c r="I66" s="56"/>
    </row>
    <row r="67" spans="2:9" x14ac:dyDescent="0.2">
      <c r="B67" s="56"/>
      <c r="C67" s="56"/>
      <c r="D67" s="56"/>
      <c r="E67" s="56"/>
      <c r="F67" s="56"/>
      <c r="G67" s="89"/>
      <c r="H67" s="56"/>
      <c r="I67" s="56"/>
    </row>
    <row r="68" spans="2:9" x14ac:dyDescent="0.2">
      <c r="B68" s="56"/>
      <c r="C68" s="56"/>
      <c r="D68" s="56"/>
      <c r="E68" s="56"/>
      <c r="F68" s="56"/>
      <c r="G68" s="89"/>
      <c r="H68" s="56"/>
      <c r="I68" s="56"/>
    </row>
    <row r="69" spans="2:9" x14ac:dyDescent="0.2">
      <c r="B69" s="56"/>
      <c r="C69" s="56"/>
      <c r="D69" s="56"/>
      <c r="E69" s="56"/>
      <c r="F69" s="56"/>
      <c r="G69" s="89"/>
      <c r="H69" s="56"/>
      <c r="I69" s="56"/>
    </row>
    <row r="70" spans="2:9" x14ac:dyDescent="0.2">
      <c r="B70" s="56"/>
      <c r="C70" s="56"/>
      <c r="D70" s="56"/>
      <c r="E70" s="56"/>
      <c r="F70" s="56"/>
      <c r="G70" s="56"/>
      <c r="H70" s="56"/>
      <c r="I70" s="56"/>
    </row>
    <row r="71" spans="2:9" x14ac:dyDescent="0.2">
      <c r="B71" s="56"/>
      <c r="C71" s="56"/>
      <c r="D71" s="56"/>
      <c r="E71" s="56"/>
      <c r="F71" s="56"/>
      <c r="G71" s="56"/>
      <c r="H71" s="56"/>
      <c r="I71" s="56"/>
    </row>
    <row r="72" spans="2:9" x14ac:dyDescent="0.2">
      <c r="B72" s="56"/>
      <c r="C72" s="56"/>
      <c r="D72" s="56"/>
      <c r="E72" s="56"/>
      <c r="F72" s="56"/>
      <c r="G72" s="56"/>
      <c r="H72" s="56"/>
      <c r="I72" s="56"/>
    </row>
    <row r="73" spans="2:9" x14ac:dyDescent="0.2">
      <c r="B73" s="56"/>
      <c r="C73" s="56"/>
      <c r="D73" s="56"/>
      <c r="E73" s="56"/>
      <c r="F73" s="56"/>
      <c r="G73" s="56"/>
      <c r="H73" s="56"/>
      <c r="I73" s="56"/>
    </row>
    <row r="74" spans="2:9" x14ac:dyDescent="0.2">
      <c r="B74" s="56"/>
      <c r="C74" s="56"/>
      <c r="D74" s="56"/>
      <c r="E74" s="56"/>
      <c r="F74" s="56"/>
      <c r="G74" s="56"/>
      <c r="H74" s="56"/>
      <c r="I74" s="56"/>
    </row>
    <row r="75" spans="2:9" x14ac:dyDescent="0.2">
      <c r="B75" s="56"/>
      <c r="C75" s="56"/>
      <c r="D75" s="56"/>
      <c r="E75" s="56"/>
      <c r="F75" s="56"/>
      <c r="G75" s="56"/>
      <c r="H75" s="56"/>
      <c r="I75" s="56"/>
    </row>
    <row r="76" spans="2:9" x14ac:dyDescent="0.2">
      <c r="B76" s="56"/>
      <c r="C76" s="56"/>
      <c r="D76" s="56"/>
      <c r="E76" s="56"/>
      <c r="F76" s="56"/>
      <c r="G76" s="56"/>
      <c r="H76" s="56"/>
      <c r="I76" s="56"/>
    </row>
  </sheetData>
  <mergeCells count="32">
    <mergeCell ref="K29:K30"/>
    <mergeCell ref="K16:K17"/>
    <mergeCell ref="K3:K4"/>
    <mergeCell ref="J44:J45"/>
    <mergeCell ref="K44:K45"/>
    <mergeCell ref="J29:J30"/>
    <mergeCell ref="J3:J4"/>
    <mergeCell ref="J16:J17"/>
    <mergeCell ref="I3:I4"/>
    <mergeCell ref="I16:I17"/>
    <mergeCell ref="I29:I30"/>
    <mergeCell ref="I44:I45"/>
    <mergeCell ref="B44:F45"/>
    <mergeCell ref="G44:G45"/>
    <mergeCell ref="B29:F30"/>
    <mergeCell ref="G29:G30"/>
    <mergeCell ref="G3:G4"/>
    <mergeCell ref="B3:F4"/>
    <mergeCell ref="B16:F17"/>
    <mergeCell ref="G16:G17"/>
    <mergeCell ref="X29:AA29"/>
    <mergeCell ref="T29:W29"/>
    <mergeCell ref="L16:O16"/>
    <mergeCell ref="L29:O29"/>
    <mergeCell ref="L3:O3"/>
    <mergeCell ref="T16:W16"/>
    <mergeCell ref="X3:AA3"/>
    <mergeCell ref="X16:AA16"/>
    <mergeCell ref="T3:W3"/>
    <mergeCell ref="P3:S3"/>
    <mergeCell ref="P16:S16"/>
    <mergeCell ref="P29:S29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A43"/>
  <sheetViews>
    <sheetView zoomScale="85" zoomScaleNormal="85" workbookViewId="0">
      <selection activeCell="M41" sqref="M41"/>
    </sheetView>
  </sheetViews>
  <sheetFormatPr defaultColWidth="9.140625" defaultRowHeight="14.25" x14ac:dyDescent="0.2"/>
  <cols>
    <col min="1" max="5" width="3.140625" style="51" customWidth="1"/>
    <col min="6" max="6" width="39.42578125" style="51" customWidth="1"/>
    <col min="7" max="7" width="20.42578125" style="51" bestFit="1" customWidth="1"/>
    <col min="8" max="8" width="11.140625" style="51" customWidth="1"/>
    <col min="9" max="11" width="9.140625" style="51" customWidth="1"/>
    <col min="12" max="23" width="9.140625" style="51"/>
    <col min="24" max="27" width="9.140625" style="51" customWidth="1"/>
    <col min="28" max="16384" width="9.140625" style="51"/>
  </cols>
  <sheetData>
    <row r="1" spans="2:27" ht="22.5" customHeight="1" thickBot="1" x14ac:dyDescent="0.35">
      <c r="B1" s="50" t="s">
        <v>110</v>
      </c>
    </row>
    <row r="2" spans="2:27" ht="30" customHeight="1" x14ac:dyDescent="0.2">
      <c r="B2" s="60" t="str">
        <f>" "&amp;Summary!$H$3&amp;" - price development [annual growth]"</f>
        <v xml:space="preserve"> Autumn 2023 medium-term forecast (MTF-2023Q3) - price development [annual growth]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2"/>
    </row>
    <row r="3" spans="2:27" x14ac:dyDescent="0.2">
      <c r="B3" s="300" t="s">
        <v>98</v>
      </c>
      <c r="C3" s="301"/>
      <c r="D3" s="301"/>
      <c r="E3" s="301"/>
      <c r="F3" s="302"/>
      <c r="G3" s="303" t="s">
        <v>18</v>
      </c>
      <c r="H3" s="106" t="s">
        <v>19</v>
      </c>
      <c r="I3" s="289">
        <v>2023</v>
      </c>
      <c r="J3" s="289">
        <v>2024</v>
      </c>
      <c r="K3" s="304">
        <v>2025</v>
      </c>
      <c r="L3" s="285">
        <v>2022</v>
      </c>
      <c r="M3" s="286"/>
      <c r="N3" s="286"/>
      <c r="O3" s="288"/>
      <c r="P3" s="285">
        <v>2023</v>
      </c>
      <c r="Q3" s="286"/>
      <c r="R3" s="286"/>
      <c r="S3" s="288"/>
      <c r="T3" s="285">
        <v>2024</v>
      </c>
      <c r="U3" s="286"/>
      <c r="V3" s="286"/>
      <c r="W3" s="288"/>
      <c r="X3" s="286">
        <v>2025</v>
      </c>
      <c r="Y3" s="286"/>
      <c r="Z3" s="286"/>
      <c r="AA3" s="287"/>
    </row>
    <row r="4" spans="2:27" x14ac:dyDescent="0.2">
      <c r="B4" s="295"/>
      <c r="C4" s="296"/>
      <c r="D4" s="296"/>
      <c r="E4" s="296"/>
      <c r="F4" s="297"/>
      <c r="G4" s="299"/>
      <c r="H4" s="164">
        <v>2022</v>
      </c>
      <c r="I4" s="290"/>
      <c r="J4" s="290"/>
      <c r="K4" s="305"/>
      <c r="L4" s="110" t="s">
        <v>0</v>
      </c>
      <c r="M4" s="108" t="s">
        <v>1</v>
      </c>
      <c r="N4" s="108" t="s">
        <v>2</v>
      </c>
      <c r="O4" s="195" t="s">
        <v>3</v>
      </c>
      <c r="P4" s="110" t="s">
        <v>0</v>
      </c>
      <c r="Q4" s="108" t="s">
        <v>1</v>
      </c>
      <c r="R4" s="108" t="s">
        <v>2</v>
      </c>
      <c r="S4" s="195" t="s">
        <v>3</v>
      </c>
      <c r="T4" s="110" t="s">
        <v>0</v>
      </c>
      <c r="U4" s="108" t="s">
        <v>1</v>
      </c>
      <c r="V4" s="108" t="s">
        <v>2</v>
      </c>
      <c r="W4" s="195" t="s">
        <v>3</v>
      </c>
      <c r="X4" s="108" t="s">
        <v>0</v>
      </c>
      <c r="Y4" s="108" t="s">
        <v>1</v>
      </c>
      <c r="Z4" s="108" t="s">
        <v>2</v>
      </c>
      <c r="AA4" s="111" t="s">
        <v>3</v>
      </c>
    </row>
    <row r="5" spans="2:27" ht="4.3499999999999996" customHeight="1" x14ac:dyDescent="0.2">
      <c r="B5" s="7"/>
      <c r="C5" s="8"/>
      <c r="D5" s="8"/>
      <c r="E5" s="8"/>
      <c r="F5" s="112"/>
      <c r="G5" s="113"/>
      <c r="H5" s="116"/>
      <c r="I5" s="71"/>
      <c r="J5" s="191"/>
      <c r="K5" s="114"/>
      <c r="L5" s="148"/>
      <c r="M5" s="115"/>
      <c r="N5" s="115"/>
      <c r="O5" s="116"/>
      <c r="P5" s="148"/>
      <c r="Q5" s="115"/>
      <c r="R5" s="115"/>
      <c r="S5" s="116"/>
      <c r="T5" s="148"/>
      <c r="U5" s="115"/>
      <c r="V5" s="115"/>
      <c r="W5" s="116"/>
      <c r="X5" s="115"/>
      <c r="Y5" s="115"/>
      <c r="Z5" s="115"/>
      <c r="AA5" s="117"/>
    </row>
    <row r="6" spans="2:27" x14ac:dyDescent="0.2">
      <c r="B6" s="7"/>
      <c r="C6" s="209" t="s">
        <v>111</v>
      </c>
      <c r="D6" s="210"/>
      <c r="E6" s="210"/>
      <c r="F6" s="68"/>
      <c r="G6" s="41" t="s">
        <v>112</v>
      </c>
      <c r="H6" s="135">
        <v>12.126487883973056</v>
      </c>
      <c r="I6" s="26">
        <v>10.919736527265883</v>
      </c>
      <c r="J6" s="26">
        <v>5.596209578126917</v>
      </c>
      <c r="K6" s="135">
        <v>3.6930081648808226</v>
      </c>
      <c r="L6" s="27">
        <v>8.5059712405556951</v>
      </c>
      <c r="M6" s="26">
        <v>11.75053452585297</v>
      </c>
      <c r="N6" s="26">
        <v>13.26042378673958</v>
      </c>
      <c r="O6" s="135">
        <v>14.854616263066987</v>
      </c>
      <c r="P6" s="27">
        <v>15.102762803234498</v>
      </c>
      <c r="Q6" s="26">
        <v>12.53873723355521</v>
      </c>
      <c r="R6" s="26">
        <v>9.6494897292368904</v>
      </c>
      <c r="S6" s="135">
        <v>6.823984300697731</v>
      </c>
      <c r="T6" s="27">
        <v>6.2090214122609382</v>
      </c>
      <c r="U6" s="26">
        <v>5.0751349238396415</v>
      </c>
      <c r="V6" s="26">
        <v>5.3630984625744276</v>
      </c>
      <c r="W6" s="135">
        <v>5.7484809146726548</v>
      </c>
      <c r="X6" s="26">
        <v>3.8111905273469944</v>
      </c>
      <c r="Y6" s="26">
        <v>3.8172401128843063</v>
      </c>
      <c r="Z6" s="26">
        <v>3.7272608527141955</v>
      </c>
      <c r="AA6" s="28">
        <v>3.4198076188215936</v>
      </c>
    </row>
    <row r="7" spans="2:27" x14ac:dyDescent="0.2">
      <c r="B7" s="3"/>
      <c r="D7" s="51" t="s">
        <v>113</v>
      </c>
      <c r="F7" s="81"/>
      <c r="G7" s="41" t="s">
        <v>112</v>
      </c>
      <c r="H7" s="130">
        <v>18.78208620148898</v>
      </c>
      <c r="I7" s="129">
        <v>7.7413068068621982</v>
      </c>
      <c r="J7" s="129">
        <v>20.25659815359333</v>
      </c>
      <c r="K7" s="130">
        <v>5.1304820736168892</v>
      </c>
      <c r="L7" s="155">
        <v>17.037486515641874</v>
      </c>
      <c r="M7" s="129">
        <v>20.312759940109814</v>
      </c>
      <c r="N7" s="129">
        <v>19.563218390804593</v>
      </c>
      <c r="O7" s="130">
        <v>18.200006453903001</v>
      </c>
      <c r="P7" s="155">
        <v>11.221844576300469</v>
      </c>
      <c r="Q7" s="129">
        <v>6.462942477876112</v>
      </c>
      <c r="R7" s="129">
        <v>6.6946982256209395</v>
      </c>
      <c r="S7" s="130">
        <v>6.744616274061201</v>
      </c>
      <c r="T7" s="155">
        <v>20.766607875737805</v>
      </c>
      <c r="U7" s="129">
        <v>21.060378399965344</v>
      </c>
      <c r="V7" s="129">
        <v>19.932816915186152</v>
      </c>
      <c r="W7" s="130">
        <v>19.283194668679386</v>
      </c>
      <c r="X7" s="129">
        <v>5.1150941644462904</v>
      </c>
      <c r="Y7" s="129">
        <v>5.1215458923354475</v>
      </c>
      <c r="Z7" s="129">
        <v>5.1277501857800019</v>
      </c>
      <c r="AA7" s="136">
        <v>5.1575263173373003</v>
      </c>
    </row>
    <row r="8" spans="2:27" x14ac:dyDescent="0.2">
      <c r="B8" s="3"/>
      <c r="D8" s="51" t="s">
        <v>114</v>
      </c>
      <c r="F8" s="81"/>
      <c r="G8" s="41" t="s">
        <v>112</v>
      </c>
      <c r="H8" s="130">
        <v>16.137036740574743</v>
      </c>
      <c r="I8" s="129">
        <v>15.041805215967116</v>
      </c>
      <c r="J8" s="129">
        <v>1.9385842715374082</v>
      </c>
      <c r="K8" s="130">
        <v>4.4638423297770515</v>
      </c>
      <c r="L8" s="155">
        <v>9.2967747710117692</v>
      </c>
      <c r="M8" s="129">
        <v>13.614380608320673</v>
      </c>
      <c r="N8" s="129">
        <v>17.969042746375365</v>
      </c>
      <c r="O8" s="130">
        <v>23.368396915933374</v>
      </c>
      <c r="P8" s="155">
        <v>23.836431632680899</v>
      </c>
      <c r="Q8" s="129">
        <v>19.291227530322885</v>
      </c>
      <c r="R8" s="129">
        <v>12.804789456536867</v>
      </c>
      <c r="S8" s="130">
        <v>5.8337310667592419</v>
      </c>
      <c r="T8" s="155">
        <v>1.6563040454920355</v>
      </c>
      <c r="U8" s="129">
        <v>0.48906555165282839</v>
      </c>
      <c r="V8" s="129">
        <v>1.8835433978015175</v>
      </c>
      <c r="W8" s="130">
        <v>3.7557739598522772</v>
      </c>
      <c r="X8" s="129">
        <v>4.9173479804118614</v>
      </c>
      <c r="Y8" s="129">
        <v>4.7769032741730797</v>
      </c>
      <c r="Z8" s="129">
        <v>4.3383341394130497</v>
      </c>
      <c r="AA8" s="136">
        <v>3.8366119019441811</v>
      </c>
    </row>
    <row r="9" spans="2:27" x14ac:dyDescent="0.2">
      <c r="B9" s="3"/>
      <c r="D9" s="51" t="s">
        <v>115</v>
      </c>
      <c r="F9" s="81"/>
      <c r="G9" s="41" t="s">
        <v>112</v>
      </c>
      <c r="H9" s="130">
        <v>9.304102919739023</v>
      </c>
      <c r="I9" s="129">
        <v>10.177945235156741</v>
      </c>
      <c r="J9" s="129">
        <v>4.154453877345901</v>
      </c>
      <c r="K9" s="130">
        <v>3.5914715655070921</v>
      </c>
      <c r="L9" s="155">
        <v>7.1226551226551322</v>
      </c>
      <c r="M9" s="129">
        <v>10.16150353468592</v>
      </c>
      <c r="N9" s="129">
        <v>10.30483857347933</v>
      </c>
      <c r="O9" s="130">
        <v>9.5847436638322421</v>
      </c>
      <c r="P9" s="155">
        <v>12.697343606875378</v>
      </c>
      <c r="Q9" s="129">
        <v>10.93285334168101</v>
      </c>
      <c r="R9" s="129">
        <v>8.8112121160316406</v>
      </c>
      <c r="S9" s="130">
        <v>8.4478930367568523</v>
      </c>
      <c r="T9" s="155">
        <v>4.787385770291408</v>
      </c>
      <c r="U9" s="129">
        <v>3.7238580434989927</v>
      </c>
      <c r="V9" s="129">
        <v>4.2528919322830632</v>
      </c>
      <c r="W9" s="130">
        <v>3.8681911344187228</v>
      </c>
      <c r="X9" s="129">
        <v>3.5186816757860555</v>
      </c>
      <c r="Y9" s="129">
        <v>3.6809761118385325</v>
      </c>
      <c r="Z9" s="129">
        <v>3.7037563998200795</v>
      </c>
      <c r="AA9" s="136">
        <v>3.4633115024377759</v>
      </c>
    </row>
    <row r="10" spans="2:27" x14ac:dyDescent="0.2">
      <c r="B10" s="3"/>
      <c r="D10" s="51" t="s">
        <v>116</v>
      </c>
      <c r="F10" s="81"/>
      <c r="G10" s="41" t="s">
        <v>112</v>
      </c>
      <c r="H10" s="130">
        <v>7.2811317242663165</v>
      </c>
      <c r="I10" s="129">
        <v>8.9653670057668222</v>
      </c>
      <c r="J10" s="129">
        <v>3.2081598443507886</v>
      </c>
      <c r="K10" s="130">
        <v>2.1658669814374178</v>
      </c>
      <c r="L10" s="155">
        <v>4.6112768964975572</v>
      </c>
      <c r="M10" s="129">
        <v>6.9038767923526194</v>
      </c>
      <c r="N10" s="129">
        <v>8.0205623683884397</v>
      </c>
      <c r="O10" s="130">
        <v>9.5127751692176474</v>
      </c>
      <c r="P10" s="155">
        <v>10.569618352700942</v>
      </c>
      <c r="Q10" s="129">
        <v>10.309459104058917</v>
      </c>
      <c r="R10" s="129">
        <v>8.6308981094881005</v>
      </c>
      <c r="S10" s="130">
        <v>6.5221459393766281</v>
      </c>
      <c r="T10" s="155">
        <v>4.8528733588958772</v>
      </c>
      <c r="U10" s="129">
        <v>3.0839808433809139</v>
      </c>
      <c r="V10" s="129">
        <v>2.5118109623201548</v>
      </c>
      <c r="W10" s="130">
        <v>2.4374154389897882</v>
      </c>
      <c r="X10" s="129">
        <v>2.2226845622638507</v>
      </c>
      <c r="Y10" s="129">
        <v>2.1837991659346017</v>
      </c>
      <c r="Z10" s="129">
        <v>2.3130235264663668</v>
      </c>
      <c r="AA10" s="136">
        <v>1.946243796034409</v>
      </c>
    </row>
    <row r="11" spans="2:27" ht="4.3499999999999996" customHeight="1" x14ac:dyDescent="0.2">
      <c r="B11" s="3"/>
      <c r="F11" s="81"/>
      <c r="G11" s="41"/>
      <c r="H11" s="130"/>
      <c r="I11" s="129"/>
      <c r="J11" s="129"/>
      <c r="K11" s="130"/>
      <c r="L11" s="155"/>
      <c r="M11" s="129"/>
      <c r="N11" s="129"/>
      <c r="O11" s="130"/>
      <c r="P11" s="155"/>
      <c r="Q11" s="129"/>
      <c r="R11" s="129"/>
      <c r="S11" s="130"/>
      <c r="T11" s="155"/>
      <c r="U11" s="129"/>
      <c r="V11" s="129"/>
      <c r="W11" s="130"/>
      <c r="X11" s="129"/>
      <c r="Y11" s="129"/>
      <c r="Z11" s="129"/>
      <c r="AA11" s="136"/>
    </row>
    <row r="12" spans="2:27" x14ac:dyDescent="0.2">
      <c r="B12" s="3"/>
      <c r="D12" s="51" t="s">
        <v>117</v>
      </c>
      <c r="F12" s="81"/>
      <c r="G12" s="41" t="s">
        <v>112</v>
      </c>
      <c r="H12" s="130">
        <v>10.940888473950778</v>
      </c>
      <c r="I12" s="129">
        <v>11.530926185434183</v>
      </c>
      <c r="J12" s="129">
        <v>3.0246213261131203</v>
      </c>
      <c r="K12" s="130">
        <v>3.4610444257685344</v>
      </c>
      <c r="L12" s="155">
        <v>6.9936775237467259</v>
      </c>
      <c r="M12" s="129">
        <v>10.229898678675113</v>
      </c>
      <c r="N12" s="129">
        <v>12.138931119167353</v>
      </c>
      <c r="O12" s="130">
        <v>14.247838616714702</v>
      </c>
      <c r="P12" s="155">
        <v>15.868037079564232</v>
      </c>
      <c r="Q12" s="129">
        <v>13.715161125594648</v>
      </c>
      <c r="R12" s="129">
        <v>10.217351856589048</v>
      </c>
      <c r="S12" s="130">
        <v>6.8454607642337777</v>
      </c>
      <c r="T12" s="155">
        <v>3.6262988493299702</v>
      </c>
      <c r="U12" s="129">
        <v>2.3021227758964926</v>
      </c>
      <c r="V12" s="129">
        <v>2.8113825166118147</v>
      </c>
      <c r="W12" s="130">
        <v>3.3714374547018338</v>
      </c>
      <c r="X12" s="129">
        <v>3.6270398030062978</v>
      </c>
      <c r="Y12" s="129">
        <v>3.6117216573355648</v>
      </c>
      <c r="Z12" s="129">
        <v>3.4952819160240551</v>
      </c>
      <c r="AA12" s="136">
        <v>3.1155730452693433</v>
      </c>
    </row>
    <row r="13" spans="2:27" x14ac:dyDescent="0.2">
      <c r="B13" s="3"/>
      <c r="D13" s="51" t="s">
        <v>118</v>
      </c>
      <c r="F13" s="81"/>
      <c r="G13" s="41" t="s">
        <v>112</v>
      </c>
      <c r="H13" s="130">
        <v>8.2388443872456492</v>
      </c>
      <c r="I13" s="129">
        <v>9.570584962767839</v>
      </c>
      <c r="J13" s="129">
        <v>3.6662308356604854</v>
      </c>
      <c r="K13" s="130">
        <v>2.8560612903766156</v>
      </c>
      <c r="L13" s="155">
        <v>5.800847584983913</v>
      </c>
      <c r="M13" s="129">
        <v>8.4494825626607621</v>
      </c>
      <c r="N13" s="129">
        <v>9.0941249299885101</v>
      </c>
      <c r="O13" s="130">
        <v>9.5421282503687905</v>
      </c>
      <c r="P13" s="155">
        <v>11.618988096929073</v>
      </c>
      <c r="Q13" s="129">
        <v>10.631843128602569</v>
      </c>
      <c r="R13" s="129">
        <v>8.74524151117906</v>
      </c>
      <c r="S13" s="130">
        <v>7.4571056613257412</v>
      </c>
      <c r="T13" s="155">
        <v>4.8166116973444844</v>
      </c>
      <c r="U13" s="129">
        <v>3.3936361362626855</v>
      </c>
      <c r="V13" s="129">
        <v>3.3565599942815965</v>
      </c>
      <c r="W13" s="130">
        <v>3.1304991097648127</v>
      </c>
      <c r="X13" s="129">
        <v>2.8503133623775767</v>
      </c>
      <c r="Y13" s="129">
        <v>2.9083473008389973</v>
      </c>
      <c r="Z13" s="129">
        <v>2.9864401252098389</v>
      </c>
      <c r="AA13" s="136">
        <v>2.6808176388883709</v>
      </c>
    </row>
    <row r="14" spans="2:27" x14ac:dyDescent="0.2">
      <c r="B14" s="3"/>
      <c r="D14" s="51" t="s">
        <v>119</v>
      </c>
      <c r="F14" s="81"/>
      <c r="G14" s="41" t="s">
        <v>112</v>
      </c>
      <c r="H14" s="130">
        <v>8.277970096486726</v>
      </c>
      <c r="I14" s="129">
        <v>9.3663278651838056</v>
      </c>
      <c r="J14" s="129">
        <v>3.4603814151665802</v>
      </c>
      <c r="K14" s="130">
        <v>2.4899089523247682</v>
      </c>
      <c r="L14" s="155">
        <v>5.4506335166148716</v>
      </c>
      <c r="M14" s="129">
        <v>8.2010582010582027</v>
      </c>
      <c r="N14" s="129">
        <v>9.1530696091090675</v>
      </c>
      <c r="O14" s="130">
        <v>10.226089973401173</v>
      </c>
      <c r="P14" s="155">
        <v>11.26728632963048</v>
      </c>
      <c r="Q14" s="129">
        <v>10.560149446443788</v>
      </c>
      <c r="R14" s="129">
        <v>8.6572418937908253</v>
      </c>
      <c r="S14" s="130">
        <v>7.1587772037574808</v>
      </c>
      <c r="T14" s="155">
        <v>5.0969541040445421</v>
      </c>
      <c r="U14" s="129">
        <v>3.199125368589435</v>
      </c>
      <c r="V14" s="129">
        <v>2.9339395102602026</v>
      </c>
      <c r="W14" s="130">
        <v>2.6656554850959822</v>
      </c>
      <c r="X14" s="129">
        <v>2.4811985561623118</v>
      </c>
      <c r="Y14" s="129">
        <v>2.5445446599183157</v>
      </c>
      <c r="Z14" s="129">
        <v>2.6441080431211361</v>
      </c>
      <c r="AA14" s="136">
        <v>2.2914380595887991</v>
      </c>
    </row>
    <row r="15" spans="2:27" ht="4.3499999999999996" customHeight="1" x14ac:dyDescent="0.2">
      <c r="B15" s="3"/>
      <c r="F15" s="81"/>
      <c r="G15" s="41"/>
      <c r="H15" s="130"/>
      <c r="I15" s="129"/>
      <c r="J15" s="129"/>
      <c r="K15" s="130"/>
      <c r="L15" s="155"/>
      <c r="M15" s="129"/>
      <c r="N15" s="129"/>
      <c r="O15" s="130"/>
      <c r="P15" s="155"/>
      <c r="Q15" s="129"/>
      <c r="R15" s="129"/>
      <c r="S15" s="130"/>
      <c r="T15" s="155"/>
      <c r="U15" s="129"/>
      <c r="V15" s="129"/>
      <c r="W15" s="130"/>
      <c r="X15" s="129"/>
      <c r="Y15" s="129"/>
      <c r="Z15" s="129"/>
      <c r="AA15" s="136"/>
    </row>
    <row r="16" spans="2:27" x14ac:dyDescent="0.2">
      <c r="B16" s="3"/>
      <c r="C16" s="51" t="s">
        <v>120</v>
      </c>
      <c r="F16" s="81"/>
      <c r="G16" s="41" t="s">
        <v>112</v>
      </c>
      <c r="H16" s="130">
        <v>12.768744774643096</v>
      </c>
      <c r="I16" s="129">
        <v>10.662495432478593</v>
      </c>
      <c r="J16" s="129">
        <v>5.7462015339794164</v>
      </c>
      <c r="K16" s="130">
        <v>3.897756678943054</v>
      </c>
      <c r="L16" s="155">
        <v>9.2594856010707502</v>
      </c>
      <c r="M16" s="129">
        <v>12.528019118285499</v>
      </c>
      <c r="N16" s="129">
        <v>13.94301138119198</v>
      </c>
      <c r="O16" s="130">
        <v>15.194448373605212</v>
      </c>
      <c r="P16" s="155">
        <v>15.09739946476077</v>
      </c>
      <c r="Q16" s="129">
        <v>12.156082031066134</v>
      </c>
      <c r="R16" s="129">
        <v>9.1158628014777321</v>
      </c>
      <c r="S16" s="130">
        <v>6.743294310681307</v>
      </c>
      <c r="T16" s="155">
        <v>6.1551087784066425</v>
      </c>
      <c r="U16" s="129">
        <v>5.3339984960739457</v>
      </c>
      <c r="V16" s="129">
        <v>5.6533238471025271</v>
      </c>
      <c r="W16" s="130">
        <v>5.8487380586566218</v>
      </c>
      <c r="X16" s="129">
        <v>4.2124632351860924</v>
      </c>
      <c r="Y16" s="129">
        <v>4.0635374645004276</v>
      </c>
      <c r="Z16" s="129">
        <v>3.8774835662881912</v>
      </c>
      <c r="AA16" s="136">
        <v>3.446215862389451</v>
      </c>
    </row>
    <row r="17" spans="2:27" ht="4.3499999999999996" customHeight="1" x14ac:dyDescent="0.2">
      <c r="B17" s="3"/>
      <c r="F17" s="81"/>
      <c r="G17" s="41"/>
      <c r="H17" s="81"/>
      <c r="I17" s="56"/>
      <c r="J17" s="56"/>
      <c r="K17" s="81"/>
      <c r="L17" s="154"/>
      <c r="M17" s="56"/>
      <c r="N17" s="56"/>
      <c r="O17" s="81"/>
      <c r="P17" s="154"/>
      <c r="Q17" s="56"/>
      <c r="R17" s="56"/>
      <c r="S17" s="81"/>
      <c r="T17" s="154"/>
      <c r="U17" s="56"/>
      <c r="V17" s="56"/>
      <c r="W17" s="81"/>
      <c r="X17" s="56"/>
      <c r="Y17" s="56"/>
      <c r="Z17" s="56"/>
      <c r="AA17" s="4"/>
    </row>
    <row r="18" spans="2:27" x14ac:dyDescent="0.2">
      <c r="B18" s="3"/>
      <c r="C18" s="51" t="s">
        <v>23</v>
      </c>
      <c r="F18" s="81"/>
      <c r="G18" s="41" t="s">
        <v>121</v>
      </c>
      <c r="H18" s="130">
        <v>7.5044599942989834</v>
      </c>
      <c r="I18" s="129">
        <v>9.0294782808089735</v>
      </c>
      <c r="J18" s="129">
        <v>3.6141105347477662</v>
      </c>
      <c r="K18" s="130">
        <v>2.8923937743146553</v>
      </c>
      <c r="L18" s="155">
        <v>5.767927742129686</v>
      </c>
      <c r="M18" s="129">
        <v>7.3716928512502733</v>
      </c>
      <c r="N18" s="129">
        <v>8.0880801088328553</v>
      </c>
      <c r="O18" s="130">
        <v>8.7537759876692434</v>
      </c>
      <c r="P18" s="155">
        <v>10.669699053533208</v>
      </c>
      <c r="Q18" s="129">
        <v>9.7883333929899266</v>
      </c>
      <c r="R18" s="129">
        <v>8.6628965177267787</v>
      </c>
      <c r="S18" s="130">
        <v>7.1302767821105988</v>
      </c>
      <c r="T18" s="155">
        <v>4.7907475541831417</v>
      </c>
      <c r="U18" s="129">
        <v>3.4857020195920683</v>
      </c>
      <c r="V18" s="129">
        <v>3.1967107523261262</v>
      </c>
      <c r="W18" s="130">
        <v>3.0275666835243271</v>
      </c>
      <c r="X18" s="129">
        <v>2.9569522025974635</v>
      </c>
      <c r="Y18" s="129">
        <v>2.9217170179427114</v>
      </c>
      <c r="Z18" s="129">
        <v>2.8552399575123104</v>
      </c>
      <c r="AA18" s="136">
        <v>2.8422687523638359</v>
      </c>
    </row>
    <row r="19" spans="2:27" x14ac:dyDescent="0.2">
      <c r="B19" s="3"/>
      <c r="D19" s="51" t="s">
        <v>122</v>
      </c>
      <c r="F19" s="81"/>
      <c r="G19" s="41" t="s">
        <v>121</v>
      </c>
      <c r="H19" s="130">
        <v>12.183199131933023</v>
      </c>
      <c r="I19" s="129">
        <v>10.809625752280454</v>
      </c>
      <c r="J19" s="129">
        <v>5.6099168146107843</v>
      </c>
      <c r="K19" s="130">
        <v>3.7378298924018765</v>
      </c>
      <c r="L19" s="155">
        <v>10.334670168519807</v>
      </c>
      <c r="M19" s="129">
        <v>12.241608971091807</v>
      </c>
      <c r="N19" s="129">
        <v>12.817865109157879</v>
      </c>
      <c r="O19" s="130">
        <v>13.479690933824202</v>
      </c>
      <c r="P19" s="155">
        <v>14.042665268673616</v>
      </c>
      <c r="Q19" s="129">
        <v>12.152855219108034</v>
      </c>
      <c r="R19" s="129">
        <v>9.5418527403449076</v>
      </c>
      <c r="S19" s="130">
        <v>7.8970115947616364</v>
      </c>
      <c r="T19" s="155">
        <v>6.1996813079859407</v>
      </c>
      <c r="U19" s="129">
        <v>5.2188580733800478</v>
      </c>
      <c r="V19" s="129">
        <v>5.7948261750427008</v>
      </c>
      <c r="W19" s="130">
        <v>5.2170389648583182</v>
      </c>
      <c r="X19" s="129">
        <v>4.3431649112659869</v>
      </c>
      <c r="Y19" s="129">
        <v>3.8691269841529987</v>
      </c>
      <c r="Z19" s="129">
        <v>3.5699486736676391</v>
      </c>
      <c r="AA19" s="136">
        <v>3.1984855833498926</v>
      </c>
    </row>
    <row r="20" spans="2:27" x14ac:dyDescent="0.2">
      <c r="B20" s="3"/>
      <c r="D20" s="51" t="s">
        <v>123</v>
      </c>
      <c r="F20" s="81"/>
      <c r="G20" s="41" t="s">
        <v>121</v>
      </c>
      <c r="H20" s="130">
        <v>11.493088855509484</v>
      </c>
      <c r="I20" s="129">
        <v>10.953736558797587</v>
      </c>
      <c r="J20" s="129">
        <v>4.4259613652809264</v>
      </c>
      <c r="K20" s="130">
        <v>3.1278896894275903</v>
      </c>
      <c r="L20" s="155">
        <v>9.6537213290192909</v>
      </c>
      <c r="M20" s="129">
        <v>11.630644185034726</v>
      </c>
      <c r="N20" s="129">
        <v>12.879067731334686</v>
      </c>
      <c r="O20" s="130">
        <v>11.900509400865815</v>
      </c>
      <c r="P20" s="155">
        <v>13.001875935250553</v>
      </c>
      <c r="Q20" s="129">
        <v>11.923758011213764</v>
      </c>
      <c r="R20" s="129">
        <v>10.036129338632023</v>
      </c>
      <c r="S20" s="130">
        <v>8.7773006815853023</v>
      </c>
      <c r="T20" s="155">
        <v>6.0756788983570544</v>
      </c>
      <c r="U20" s="129">
        <v>4.4626119003525986</v>
      </c>
      <c r="V20" s="129">
        <v>3.9087464799456342</v>
      </c>
      <c r="W20" s="130">
        <v>3.3965219771981054</v>
      </c>
      <c r="X20" s="129">
        <v>3.1894887381908887</v>
      </c>
      <c r="Y20" s="129">
        <v>3.126968226070332</v>
      </c>
      <c r="Z20" s="129">
        <v>3.1265642014899413</v>
      </c>
      <c r="AA20" s="136">
        <v>3.0688791457721152</v>
      </c>
    </row>
    <row r="21" spans="2:27" x14ac:dyDescent="0.2">
      <c r="B21" s="3"/>
      <c r="D21" s="51" t="s">
        <v>124</v>
      </c>
      <c r="F21" s="81"/>
      <c r="G21" s="41" t="s">
        <v>121</v>
      </c>
      <c r="H21" s="130">
        <v>9.5294550777075102</v>
      </c>
      <c r="I21" s="129">
        <v>10.587909060420529</v>
      </c>
      <c r="J21" s="129">
        <v>3.2302682624196848</v>
      </c>
      <c r="K21" s="130">
        <v>2.6609511715728331</v>
      </c>
      <c r="L21" s="155">
        <v>8.1515828958656869</v>
      </c>
      <c r="M21" s="129">
        <v>9.8416398602130641</v>
      </c>
      <c r="N21" s="129">
        <v>10.650617581876261</v>
      </c>
      <c r="O21" s="130">
        <v>9.1994138541493555</v>
      </c>
      <c r="P21" s="155">
        <v>14.611412695919213</v>
      </c>
      <c r="Q21" s="129">
        <v>10.753140040647338</v>
      </c>
      <c r="R21" s="129">
        <v>8.993290386863336</v>
      </c>
      <c r="S21" s="130">
        <v>8.5997013760068342</v>
      </c>
      <c r="T21" s="155">
        <v>2.4806746963866146</v>
      </c>
      <c r="U21" s="129">
        <v>3.8261432636202812</v>
      </c>
      <c r="V21" s="129">
        <v>3.4568015398064773</v>
      </c>
      <c r="W21" s="130">
        <v>3.2157200111735875</v>
      </c>
      <c r="X21" s="129">
        <v>2.8632181381691595</v>
      </c>
      <c r="Y21" s="129">
        <v>2.6673608492715744</v>
      </c>
      <c r="Z21" s="129">
        <v>2.5467736468555842</v>
      </c>
      <c r="AA21" s="136">
        <v>2.5288097799774505</v>
      </c>
    </row>
    <row r="22" spans="2:27" x14ac:dyDescent="0.2">
      <c r="B22" s="3"/>
      <c r="D22" s="51" t="s">
        <v>125</v>
      </c>
      <c r="F22" s="81"/>
      <c r="G22" s="41" t="s">
        <v>121</v>
      </c>
      <c r="H22" s="130">
        <v>14.666120575458891</v>
      </c>
      <c r="I22" s="129">
        <v>4.9155314574338149</v>
      </c>
      <c r="J22" s="129">
        <v>-1.4140901338197409</v>
      </c>
      <c r="K22" s="130">
        <v>2.3046074476040985</v>
      </c>
      <c r="L22" s="155">
        <v>17.659881942396211</v>
      </c>
      <c r="M22" s="129">
        <v>18.131633667410242</v>
      </c>
      <c r="N22" s="129">
        <v>14.452331918113813</v>
      </c>
      <c r="O22" s="130">
        <v>8.5191956213977562</v>
      </c>
      <c r="P22" s="155">
        <v>14.33840895666323</v>
      </c>
      <c r="Q22" s="129">
        <v>5.0469970159344939</v>
      </c>
      <c r="R22" s="129">
        <v>-0.60347292528571472</v>
      </c>
      <c r="S22" s="130">
        <v>1.7628396067712231</v>
      </c>
      <c r="T22" s="155">
        <v>-6.9075534071278213</v>
      </c>
      <c r="U22" s="129">
        <v>-3.1137603905741571</v>
      </c>
      <c r="V22" s="129">
        <v>2.2912846470283625</v>
      </c>
      <c r="W22" s="130">
        <v>2.1771839204670584</v>
      </c>
      <c r="X22" s="129">
        <v>2.2335317370488781</v>
      </c>
      <c r="Y22" s="129">
        <v>2.3013614745510722</v>
      </c>
      <c r="Z22" s="129">
        <v>2.3222480646945627</v>
      </c>
      <c r="AA22" s="136">
        <v>2.3712100788388426</v>
      </c>
    </row>
    <row r="23" spans="2:27" x14ac:dyDescent="0.2">
      <c r="B23" s="3"/>
      <c r="D23" s="51" t="s">
        <v>126</v>
      </c>
      <c r="F23" s="81"/>
      <c r="G23" s="41" t="s">
        <v>121</v>
      </c>
      <c r="H23" s="130">
        <v>19.34333048130587</v>
      </c>
      <c r="I23" s="129">
        <v>4.1147230539485378</v>
      </c>
      <c r="J23" s="129">
        <v>-3.9956215886273014</v>
      </c>
      <c r="K23" s="130">
        <v>1.6998920872914596</v>
      </c>
      <c r="L23" s="155">
        <v>22.811841755590564</v>
      </c>
      <c r="M23" s="129">
        <v>23.374125254748293</v>
      </c>
      <c r="N23" s="129">
        <v>20.02168826478497</v>
      </c>
      <c r="O23" s="130">
        <v>11.612825017691335</v>
      </c>
      <c r="P23" s="155">
        <v>17.210086859086388</v>
      </c>
      <c r="Q23" s="129">
        <v>6.8220808724911137</v>
      </c>
      <c r="R23" s="129">
        <v>-4.356089448038972</v>
      </c>
      <c r="S23" s="130">
        <v>-1.5082212377563025</v>
      </c>
      <c r="T23" s="155">
        <v>-11.861776050674848</v>
      </c>
      <c r="U23" s="129">
        <v>-7.7456677741219124</v>
      </c>
      <c r="V23" s="129">
        <v>2.139274078326153</v>
      </c>
      <c r="W23" s="130">
        <v>1.9663403099193175</v>
      </c>
      <c r="X23" s="129">
        <v>1.8417040363039519</v>
      </c>
      <c r="Y23" s="129">
        <v>1.7076574646600875</v>
      </c>
      <c r="Z23" s="129">
        <v>1.6247276184371771</v>
      </c>
      <c r="AA23" s="136">
        <v>1.6323697910189736</v>
      </c>
    </row>
    <row r="24" spans="2:27" ht="18" x14ac:dyDescent="0.25">
      <c r="B24" s="3"/>
      <c r="D24" s="51" t="s">
        <v>127</v>
      </c>
      <c r="F24" s="81"/>
      <c r="G24" s="41" t="s">
        <v>121</v>
      </c>
      <c r="H24" s="130">
        <v>-3.9191213174494379</v>
      </c>
      <c r="I24" s="129">
        <v>0.76915961546606582</v>
      </c>
      <c r="J24" s="129">
        <v>2.688972625546171</v>
      </c>
      <c r="K24" s="130">
        <v>0.59460767155346161</v>
      </c>
      <c r="L24" s="155">
        <v>-4.1950024847337772</v>
      </c>
      <c r="M24" s="129">
        <v>-4.2492634306530022</v>
      </c>
      <c r="N24" s="129">
        <v>-4.6402916232809019</v>
      </c>
      <c r="O24" s="130">
        <v>-2.7717508232617689</v>
      </c>
      <c r="P24" s="155">
        <v>-2.4500262557398997</v>
      </c>
      <c r="Q24" s="129">
        <v>-1.6617199759247114</v>
      </c>
      <c r="R24" s="129">
        <v>3.9235289534868372</v>
      </c>
      <c r="S24" s="130">
        <v>3.3211511515329022</v>
      </c>
      <c r="T24" s="155">
        <v>5.620969451795915</v>
      </c>
      <c r="U24" s="129">
        <v>5.0208020282525752</v>
      </c>
      <c r="V24" s="129">
        <v>0.14882675647925225</v>
      </c>
      <c r="W24" s="130">
        <v>0.20677765810452797</v>
      </c>
      <c r="X24" s="129">
        <v>0.38474189375823187</v>
      </c>
      <c r="Y24" s="129">
        <v>0.58373580189598329</v>
      </c>
      <c r="Z24" s="129">
        <v>0.68636882243495734</v>
      </c>
      <c r="AA24" s="136">
        <v>0.72697339375153547</v>
      </c>
    </row>
    <row r="25" spans="2:27" ht="4.3499999999999996" customHeight="1" x14ac:dyDescent="0.2">
      <c r="B25" s="3"/>
      <c r="F25" s="81"/>
      <c r="G25" s="41"/>
      <c r="H25" s="81"/>
      <c r="I25" s="56"/>
      <c r="J25" s="56"/>
      <c r="K25" s="81"/>
      <c r="L25" s="154"/>
      <c r="M25" s="56"/>
      <c r="N25" s="56"/>
      <c r="O25" s="81"/>
      <c r="P25" s="154"/>
      <c r="Q25" s="56"/>
      <c r="R25" s="56"/>
      <c r="S25" s="81"/>
      <c r="T25" s="154"/>
      <c r="U25" s="56"/>
      <c r="V25" s="56"/>
      <c r="W25" s="81"/>
      <c r="X25" s="56"/>
      <c r="Y25" s="56"/>
      <c r="Z25" s="56"/>
      <c r="AA25" s="4"/>
    </row>
    <row r="26" spans="2:27" ht="18.75" thickBot="1" x14ac:dyDescent="0.3">
      <c r="B26" s="54"/>
      <c r="C26" s="83" t="s">
        <v>128</v>
      </c>
      <c r="D26" s="83"/>
      <c r="E26" s="83"/>
      <c r="F26" s="84"/>
      <c r="G26" s="85" t="s">
        <v>129</v>
      </c>
      <c r="H26" s="143">
        <v>6.1527570668575322</v>
      </c>
      <c r="I26" s="142">
        <v>8.185128273582194</v>
      </c>
      <c r="J26" s="142">
        <v>6.0815727417231358</v>
      </c>
      <c r="K26" s="143">
        <v>2.9876207376405546</v>
      </c>
      <c r="L26" s="159">
        <v>4.8115909782315782</v>
      </c>
      <c r="M26" s="142">
        <v>6.200589238270183</v>
      </c>
      <c r="N26" s="142">
        <v>7.9094518899219821</v>
      </c>
      <c r="O26" s="143">
        <v>5.6976116902674363</v>
      </c>
      <c r="P26" s="159">
        <v>7.3908911459180615</v>
      </c>
      <c r="Q26" s="142">
        <v>7.806756957708842</v>
      </c>
      <c r="R26" s="142">
        <v>8.3978782053631704</v>
      </c>
      <c r="S26" s="143">
        <v>9.06118717593165</v>
      </c>
      <c r="T26" s="159">
        <v>7.896614931229422</v>
      </c>
      <c r="U26" s="142">
        <v>6.9164871496750493</v>
      </c>
      <c r="V26" s="142">
        <v>5.2349170119261572</v>
      </c>
      <c r="W26" s="143">
        <v>4.4362777547533057</v>
      </c>
      <c r="X26" s="142">
        <v>3.5165201215717161</v>
      </c>
      <c r="Y26" s="142">
        <v>3.3373115010918895</v>
      </c>
      <c r="Z26" s="142">
        <v>2.6524203986593875</v>
      </c>
      <c r="AA26" s="160">
        <v>2.4816851535735225</v>
      </c>
    </row>
    <row r="27" spans="2:27" ht="4.3499999999999996" customHeight="1" x14ac:dyDescent="0.2"/>
    <row r="28" spans="2:27" x14ac:dyDescent="0.2">
      <c r="B28" s="51" t="s">
        <v>217</v>
      </c>
    </row>
    <row r="29" spans="2:27" x14ac:dyDescent="0.2">
      <c r="B29" s="51" t="s">
        <v>130</v>
      </c>
      <c r="F29" s="211"/>
    </row>
    <row r="30" spans="2:27" x14ac:dyDescent="0.2">
      <c r="B30" s="51" t="s">
        <v>131</v>
      </c>
      <c r="F30" s="211"/>
    </row>
    <row r="31" spans="2:27" x14ac:dyDescent="0.2">
      <c r="G31" s="89"/>
    </row>
    <row r="32" spans="2:27" ht="15" thickBot="1" x14ac:dyDescent="0.25">
      <c r="F32" s="165" t="s">
        <v>11</v>
      </c>
    </row>
    <row r="33" spans="6:23" x14ac:dyDescent="0.2">
      <c r="F33" s="166"/>
      <c r="G33" s="167"/>
      <c r="H33" s="168">
        <v>45078</v>
      </c>
      <c r="I33" s="168">
        <v>45108</v>
      </c>
      <c r="J33" s="168">
        <v>45139</v>
      </c>
      <c r="K33" s="168">
        <v>45170</v>
      </c>
      <c r="L33" s="168">
        <v>45200</v>
      </c>
      <c r="M33" s="168">
        <v>45231</v>
      </c>
      <c r="N33" s="168">
        <v>45261</v>
      </c>
      <c r="O33" s="168">
        <v>45292</v>
      </c>
      <c r="P33" s="168">
        <v>45323</v>
      </c>
      <c r="Q33" s="168">
        <v>45352</v>
      </c>
      <c r="R33" s="168">
        <v>45383</v>
      </c>
      <c r="S33" s="168">
        <v>45413</v>
      </c>
      <c r="T33" s="168">
        <v>45444</v>
      </c>
      <c r="U33" s="168">
        <v>45474</v>
      </c>
      <c r="V33" s="168">
        <v>45505</v>
      </c>
      <c r="W33" s="169">
        <v>45536</v>
      </c>
    </row>
    <row r="34" spans="6:23" ht="15" thickBot="1" x14ac:dyDescent="0.25">
      <c r="F34" s="170" t="s">
        <v>111</v>
      </c>
      <c r="G34" s="171" t="s">
        <v>132</v>
      </c>
      <c r="H34" s="142">
        <v>11.32497404360673</v>
      </c>
      <c r="I34" s="142">
        <v>10.347563878749398</v>
      </c>
      <c r="J34" s="142">
        <v>9.6179598267034123</v>
      </c>
      <c r="K34" s="142">
        <v>8.9942018940961219</v>
      </c>
      <c r="L34" s="142">
        <v>7.6867124710457517</v>
      </c>
      <c r="M34" s="142">
        <v>6.5982007405906131</v>
      </c>
      <c r="N34" s="142">
        <v>6.1965682364860157</v>
      </c>
      <c r="O34" s="142">
        <v>7.1046402541315388</v>
      </c>
      <c r="P34" s="142">
        <v>6.195539927396581</v>
      </c>
      <c r="Q34" s="142">
        <v>5.3478263535016453</v>
      </c>
      <c r="R34" s="142">
        <v>4.9140995483163437</v>
      </c>
      <c r="S34" s="142">
        <v>5.1798963434723788</v>
      </c>
      <c r="T34" s="142">
        <v>5.1313836664288459</v>
      </c>
      <c r="U34" s="142">
        <v>5.4038791989341917</v>
      </c>
      <c r="V34" s="142">
        <v>5.3950147289102688</v>
      </c>
      <c r="W34" s="160">
        <v>5.2906936045898476</v>
      </c>
    </row>
    <row r="35" spans="6:23" x14ac:dyDescent="0.2">
      <c r="F35" s="51" t="s">
        <v>217</v>
      </c>
      <c r="G35" s="172"/>
      <c r="H35" s="173"/>
    </row>
    <row r="36" spans="6:23" x14ac:dyDescent="0.2">
      <c r="G36" s="172"/>
      <c r="H36" s="173"/>
    </row>
    <row r="37" spans="6:23" x14ac:dyDescent="0.2">
      <c r="G37" s="172"/>
      <c r="H37" s="173"/>
    </row>
    <row r="38" spans="6:23" x14ac:dyDescent="0.2">
      <c r="G38" s="172"/>
      <c r="H38" s="173"/>
    </row>
    <row r="39" spans="6:23" x14ac:dyDescent="0.2">
      <c r="G39" s="172"/>
      <c r="H39" s="173"/>
    </row>
    <row r="40" spans="6:23" x14ac:dyDescent="0.2">
      <c r="G40" s="172"/>
      <c r="H40" s="173"/>
    </row>
    <row r="41" spans="6:23" x14ac:dyDescent="0.2">
      <c r="G41" s="172"/>
      <c r="H41" s="173"/>
    </row>
    <row r="42" spans="6:23" x14ac:dyDescent="0.2">
      <c r="G42" s="172"/>
      <c r="H42" s="173"/>
    </row>
    <row r="43" spans="6:23" x14ac:dyDescent="0.2">
      <c r="G43" s="172"/>
      <c r="H43" s="173"/>
    </row>
  </sheetData>
  <mergeCells count="9">
    <mergeCell ref="X3:AA3"/>
    <mergeCell ref="P3:S3"/>
    <mergeCell ref="T3:W3"/>
    <mergeCell ref="B3:F4"/>
    <mergeCell ref="G3:G4"/>
    <mergeCell ref="K3:K4"/>
    <mergeCell ref="L3:O3"/>
    <mergeCell ref="I3:I4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69"/>
  <sheetViews>
    <sheetView showGridLines="0" zoomScale="80" zoomScaleNormal="80" workbookViewId="0">
      <selection activeCell="G76" sqref="G76"/>
    </sheetView>
  </sheetViews>
  <sheetFormatPr defaultColWidth="9.140625" defaultRowHeight="14.25" x14ac:dyDescent="0.2"/>
  <cols>
    <col min="1" max="5" width="3.140625" style="51" customWidth="1"/>
    <col min="6" max="6" width="35.85546875" style="51" customWidth="1"/>
    <col min="7" max="7" width="21.42578125" style="51" customWidth="1"/>
    <col min="8" max="8" width="10.5703125" style="51" customWidth="1"/>
    <col min="9" max="11" width="9.140625" style="51" customWidth="1"/>
    <col min="12" max="18" width="9.140625" style="51"/>
    <col min="19" max="19" width="9.7109375" style="51" customWidth="1"/>
    <col min="20" max="23" width="9.140625" style="51" customWidth="1"/>
    <col min="24" max="27" width="9.140625" style="51"/>
    <col min="28" max="31" width="9.140625" style="51" customWidth="1"/>
    <col min="32" max="16384" width="9.140625" style="51"/>
  </cols>
  <sheetData>
    <row r="1" spans="2:27" ht="22.5" customHeight="1" thickBot="1" x14ac:dyDescent="0.35">
      <c r="B1" s="50" t="s">
        <v>133</v>
      </c>
    </row>
    <row r="2" spans="2:27" ht="30" customHeight="1" x14ac:dyDescent="0.2">
      <c r="B2" s="60" t="str">
        <f>" "&amp;Summary!$H$3&amp;" - labour market [level]"</f>
        <v xml:space="preserve"> Autumn 2023 medium-term forecast (MTF-2023Q3) - labour market [level]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2"/>
    </row>
    <row r="3" spans="2:27" x14ac:dyDescent="0.2">
      <c r="B3" s="300" t="s">
        <v>98</v>
      </c>
      <c r="C3" s="301"/>
      <c r="D3" s="301"/>
      <c r="E3" s="301"/>
      <c r="F3" s="302"/>
      <c r="G3" s="303" t="s">
        <v>18</v>
      </c>
      <c r="H3" s="106" t="s">
        <v>19</v>
      </c>
      <c r="I3" s="289">
        <v>2023</v>
      </c>
      <c r="J3" s="289">
        <v>2024</v>
      </c>
      <c r="K3" s="304">
        <v>2025</v>
      </c>
      <c r="L3" s="285">
        <v>2022</v>
      </c>
      <c r="M3" s="286"/>
      <c r="N3" s="286"/>
      <c r="O3" s="288"/>
      <c r="P3" s="285">
        <v>2023</v>
      </c>
      <c r="Q3" s="286"/>
      <c r="R3" s="286"/>
      <c r="S3" s="288"/>
      <c r="T3" s="285">
        <v>2024</v>
      </c>
      <c r="U3" s="286"/>
      <c r="V3" s="286"/>
      <c r="W3" s="288"/>
      <c r="X3" s="286">
        <v>2025</v>
      </c>
      <c r="Y3" s="286"/>
      <c r="Z3" s="286"/>
      <c r="AA3" s="287"/>
    </row>
    <row r="4" spans="2:27" x14ac:dyDescent="0.2">
      <c r="B4" s="295"/>
      <c r="C4" s="296"/>
      <c r="D4" s="296"/>
      <c r="E4" s="296"/>
      <c r="F4" s="297"/>
      <c r="G4" s="299"/>
      <c r="H4" s="164">
        <v>2022</v>
      </c>
      <c r="I4" s="290"/>
      <c r="J4" s="290"/>
      <c r="K4" s="305"/>
      <c r="L4" s="110" t="s">
        <v>0</v>
      </c>
      <c r="M4" s="108" t="s">
        <v>1</v>
      </c>
      <c r="N4" s="108" t="s">
        <v>2</v>
      </c>
      <c r="O4" s="195" t="s">
        <v>3</v>
      </c>
      <c r="P4" s="110" t="s">
        <v>0</v>
      </c>
      <c r="Q4" s="108" t="s">
        <v>1</v>
      </c>
      <c r="R4" s="108" t="s">
        <v>2</v>
      </c>
      <c r="S4" s="195" t="s">
        <v>3</v>
      </c>
      <c r="T4" s="110" t="s">
        <v>0</v>
      </c>
      <c r="U4" s="108" t="s">
        <v>1</v>
      </c>
      <c r="V4" s="108" t="s">
        <v>2</v>
      </c>
      <c r="W4" s="195" t="s">
        <v>3</v>
      </c>
      <c r="X4" s="108" t="s">
        <v>0</v>
      </c>
      <c r="Y4" s="108" t="s">
        <v>1</v>
      </c>
      <c r="Z4" s="108" t="s">
        <v>2</v>
      </c>
      <c r="AA4" s="111" t="s">
        <v>3</v>
      </c>
    </row>
    <row r="5" spans="2:27" ht="4.3499999999999996" customHeight="1" x14ac:dyDescent="0.2">
      <c r="B5" s="7"/>
      <c r="C5" s="8"/>
      <c r="D5" s="8"/>
      <c r="E5" s="8"/>
      <c r="F5" s="112"/>
      <c r="G5" s="113"/>
      <c r="H5" s="70"/>
      <c r="I5" s="71"/>
      <c r="J5" s="191"/>
      <c r="K5" s="114"/>
      <c r="L5" s="148"/>
      <c r="M5" s="115"/>
      <c r="N5" s="115"/>
      <c r="O5" s="116"/>
      <c r="P5" s="115"/>
      <c r="Q5" s="115"/>
      <c r="R5" s="115"/>
      <c r="S5" s="115"/>
      <c r="T5" s="148"/>
      <c r="U5" s="115"/>
      <c r="V5" s="115"/>
      <c r="W5" s="116"/>
      <c r="X5" s="115"/>
      <c r="Y5" s="115"/>
      <c r="Z5" s="115"/>
      <c r="AA5" s="117"/>
    </row>
    <row r="6" spans="2:27" x14ac:dyDescent="0.2">
      <c r="B6" s="7" t="s">
        <v>134</v>
      </c>
      <c r="C6" s="210"/>
      <c r="D6" s="210"/>
      <c r="E6" s="210"/>
      <c r="F6" s="68"/>
      <c r="G6" s="69"/>
      <c r="H6" s="70"/>
      <c r="I6" s="71"/>
      <c r="J6" s="191"/>
      <c r="K6" s="114"/>
      <c r="L6" s="148"/>
      <c r="M6" s="115"/>
      <c r="N6" s="115"/>
      <c r="O6" s="116"/>
      <c r="P6" s="115"/>
      <c r="Q6" s="115"/>
      <c r="R6" s="115"/>
      <c r="S6" s="115"/>
      <c r="T6" s="148"/>
      <c r="U6" s="115"/>
      <c r="V6" s="115"/>
      <c r="W6" s="116"/>
      <c r="X6" s="115"/>
      <c r="Y6" s="115"/>
      <c r="Z6" s="115"/>
      <c r="AA6" s="117"/>
    </row>
    <row r="7" spans="2:27" x14ac:dyDescent="0.2">
      <c r="B7" s="7"/>
      <c r="C7" s="209" t="s">
        <v>36</v>
      </c>
      <c r="D7" s="210"/>
      <c r="E7" s="210"/>
      <c r="F7" s="68"/>
      <c r="G7" s="41" t="s">
        <v>135</v>
      </c>
      <c r="H7" s="93">
        <v>2427.2962499999999</v>
      </c>
      <c r="I7" s="189">
        <v>2435.9453970360169</v>
      </c>
      <c r="J7" s="189">
        <v>2450.0723749789818</v>
      </c>
      <c r="K7" s="137">
        <v>2455.2741930270749</v>
      </c>
      <c r="L7" s="150">
        <v>2415.4700000000007</v>
      </c>
      <c r="M7" s="229">
        <v>2428.9989999999998</v>
      </c>
      <c r="N7" s="229">
        <v>2430.2990000000004</v>
      </c>
      <c r="O7" s="149">
        <v>2434.4169999999999</v>
      </c>
      <c r="P7" s="229">
        <v>2432.444</v>
      </c>
      <c r="Q7" s="229">
        <v>2433.5099999999998</v>
      </c>
      <c r="R7" s="229">
        <v>2436.7497100338505</v>
      </c>
      <c r="S7" s="229">
        <v>2441.0778781102176</v>
      </c>
      <c r="T7" s="150">
        <v>2445.6981246156106</v>
      </c>
      <c r="U7" s="229">
        <v>2449.7648929936868</v>
      </c>
      <c r="V7" s="229">
        <v>2451.8017148072513</v>
      </c>
      <c r="W7" s="149">
        <v>2453.0247674993789</v>
      </c>
      <c r="X7" s="229">
        <v>2454.1539995888188</v>
      </c>
      <c r="Y7" s="229">
        <v>2455.0565120594856</v>
      </c>
      <c r="Z7" s="229">
        <v>2455.8635738254316</v>
      </c>
      <c r="AA7" s="103">
        <v>2456.0226866345643</v>
      </c>
    </row>
    <row r="8" spans="2:27" ht="4.3499999999999996" customHeight="1" x14ac:dyDescent="0.2">
      <c r="B8" s="3"/>
      <c r="D8" s="165"/>
      <c r="F8" s="81"/>
      <c r="G8" s="41"/>
      <c r="H8" s="101"/>
      <c r="I8" s="229"/>
      <c r="J8" s="229"/>
      <c r="K8" s="149"/>
      <c r="L8" s="150"/>
      <c r="M8" s="229"/>
      <c r="N8" s="229"/>
      <c r="O8" s="149"/>
      <c r="P8" s="229"/>
      <c r="Q8" s="229"/>
      <c r="R8" s="229"/>
      <c r="S8" s="229"/>
      <c r="T8" s="150"/>
      <c r="U8" s="229"/>
      <c r="V8" s="229"/>
      <c r="W8" s="149"/>
      <c r="X8" s="229"/>
      <c r="Y8" s="229"/>
      <c r="Z8" s="229"/>
      <c r="AA8" s="103"/>
    </row>
    <row r="9" spans="2:27" x14ac:dyDescent="0.2">
      <c r="B9" s="3"/>
      <c r="D9" s="165" t="s">
        <v>136</v>
      </c>
      <c r="F9" s="81"/>
      <c r="G9" s="41" t="s">
        <v>135</v>
      </c>
      <c r="H9" s="101">
        <v>2085.3720000000003</v>
      </c>
      <c r="I9" s="229">
        <v>2093.9800160063687</v>
      </c>
      <c r="J9" s="229">
        <v>2107.617830015753</v>
      </c>
      <c r="K9" s="149">
        <v>2112.0925731207412</v>
      </c>
      <c r="L9" s="152"/>
      <c r="M9" s="230"/>
      <c r="N9" s="230"/>
      <c r="O9" s="151"/>
      <c r="P9" s="230"/>
      <c r="Q9" s="230"/>
      <c r="R9" s="230"/>
      <c r="S9" s="230"/>
      <c r="T9" s="152"/>
      <c r="U9" s="230"/>
      <c r="V9" s="230"/>
      <c r="W9" s="151"/>
      <c r="X9" s="230"/>
      <c r="Y9" s="230"/>
      <c r="Z9" s="230"/>
      <c r="AA9" s="153"/>
    </row>
    <row r="10" spans="2:27" x14ac:dyDescent="0.2">
      <c r="B10" s="3"/>
      <c r="D10" s="165" t="s">
        <v>137</v>
      </c>
      <c r="F10" s="81"/>
      <c r="G10" s="41" t="s">
        <v>135</v>
      </c>
      <c r="H10" s="101">
        <v>341.92425000000003</v>
      </c>
      <c r="I10" s="229">
        <v>341.96538102964837</v>
      </c>
      <c r="J10" s="229">
        <v>342.45454496322878</v>
      </c>
      <c r="K10" s="149">
        <v>343.18161990633365</v>
      </c>
      <c r="L10" s="152"/>
      <c r="M10" s="230"/>
      <c r="N10" s="230"/>
      <c r="O10" s="151"/>
      <c r="P10" s="230"/>
      <c r="Q10" s="230"/>
      <c r="R10" s="230"/>
      <c r="S10" s="230"/>
      <c r="T10" s="152"/>
      <c r="U10" s="230"/>
      <c r="V10" s="230"/>
      <c r="W10" s="151"/>
      <c r="X10" s="230"/>
      <c r="Y10" s="230"/>
      <c r="Z10" s="230"/>
      <c r="AA10" s="153"/>
    </row>
    <row r="11" spans="2:27" ht="4.3499999999999996" customHeight="1" x14ac:dyDescent="0.2">
      <c r="B11" s="3"/>
      <c r="F11" s="81"/>
      <c r="G11" s="41"/>
      <c r="H11" s="138"/>
      <c r="K11" s="81"/>
      <c r="L11" s="154"/>
      <c r="O11" s="81"/>
      <c r="T11" s="154"/>
      <c r="W11" s="81"/>
      <c r="AA11" s="4"/>
    </row>
    <row r="12" spans="2:27" x14ac:dyDescent="0.2">
      <c r="B12" s="3"/>
      <c r="C12" s="51" t="s">
        <v>138</v>
      </c>
      <c r="F12" s="81"/>
      <c r="G12" s="41" t="s">
        <v>139</v>
      </c>
      <c r="H12" s="128">
        <v>170.40499999999997</v>
      </c>
      <c r="I12" s="147">
        <v>159.80517649740278</v>
      </c>
      <c r="J12" s="147">
        <v>144.0183571627</v>
      </c>
      <c r="K12" s="130">
        <v>135.63735613616237</v>
      </c>
      <c r="L12" s="27">
        <v>174.9287848812709</v>
      </c>
      <c r="M12" s="188">
        <v>171.9608970218811</v>
      </c>
      <c r="N12" s="188">
        <v>166.75683545284838</v>
      </c>
      <c r="O12" s="135">
        <v>167.97348264399957</v>
      </c>
      <c r="P12" s="188">
        <v>168.73319976341097</v>
      </c>
      <c r="Q12" s="188">
        <v>159.75643855787828</v>
      </c>
      <c r="R12" s="188">
        <v>157.07340156510872</v>
      </c>
      <c r="S12" s="188">
        <v>153.65766610321316</v>
      </c>
      <c r="T12" s="27">
        <v>150.10514491472122</v>
      </c>
      <c r="U12" s="188">
        <v>145.23495632819609</v>
      </c>
      <c r="V12" s="188">
        <v>141.78926994983803</v>
      </c>
      <c r="W12" s="135">
        <v>138.94405745804471</v>
      </c>
      <c r="X12" s="188">
        <v>137.55279020901807</v>
      </c>
      <c r="Y12" s="188">
        <v>136.18078748407365</v>
      </c>
      <c r="Z12" s="188">
        <v>134.81289040620354</v>
      </c>
      <c r="AA12" s="28">
        <v>134.00295644535424</v>
      </c>
    </row>
    <row r="13" spans="2:27" x14ac:dyDescent="0.2">
      <c r="B13" s="3"/>
      <c r="C13" s="51" t="s">
        <v>42</v>
      </c>
      <c r="F13" s="81"/>
      <c r="G13" s="41" t="s">
        <v>13</v>
      </c>
      <c r="H13" s="128">
        <v>6.1421363476261472</v>
      </c>
      <c r="I13" s="147">
        <v>5.7608977027069805</v>
      </c>
      <c r="J13" s="147">
        <v>5.2024706925029864</v>
      </c>
      <c r="K13" s="130">
        <v>4.9174088338507431</v>
      </c>
      <c r="L13" s="155">
        <v>6.3101728026318566</v>
      </c>
      <c r="M13" s="147">
        <v>6.1781427537662443</v>
      </c>
      <c r="N13" s="147">
        <v>6.0220058160631851</v>
      </c>
      <c r="O13" s="130">
        <v>6.0582240180433038</v>
      </c>
      <c r="P13" s="147">
        <v>6.0815190405997965</v>
      </c>
      <c r="Q13" s="147">
        <v>5.75809710742009</v>
      </c>
      <c r="R13" s="147">
        <v>5.6630252044024365</v>
      </c>
      <c r="S13" s="147">
        <v>5.5409494584055965</v>
      </c>
      <c r="T13" s="155">
        <v>5.4135897015511247</v>
      </c>
      <c r="U13" s="147">
        <v>5.2431526757793643</v>
      </c>
      <c r="V13" s="147">
        <v>5.1248677644672824</v>
      </c>
      <c r="W13" s="130">
        <v>5.0282726282141743</v>
      </c>
      <c r="X13" s="147">
        <v>4.9813428618393525</v>
      </c>
      <c r="Y13" s="147">
        <v>4.9352934815800724</v>
      </c>
      <c r="Z13" s="147">
        <v>4.8893576341066591</v>
      </c>
      <c r="AA13" s="136">
        <v>4.8636413578768884</v>
      </c>
    </row>
    <row r="14" spans="2:27" ht="4.3499999999999996" customHeight="1" x14ac:dyDescent="0.2">
      <c r="B14" s="3"/>
      <c r="F14" s="81"/>
      <c r="G14" s="41"/>
      <c r="H14" s="138"/>
      <c r="K14" s="81"/>
      <c r="L14" s="154"/>
      <c r="O14" s="81"/>
      <c r="T14" s="154"/>
      <c r="W14" s="81"/>
      <c r="AA14" s="4"/>
    </row>
    <row r="15" spans="2:27" x14ac:dyDescent="0.2">
      <c r="B15" s="7" t="s">
        <v>140</v>
      </c>
      <c r="F15" s="81"/>
      <c r="G15" s="41"/>
      <c r="H15" s="138"/>
      <c r="K15" s="81"/>
      <c r="L15" s="154"/>
      <c r="O15" s="81"/>
      <c r="T15" s="154"/>
      <c r="W15" s="81"/>
      <c r="AA15" s="4"/>
    </row>
    <row r="16" spans="2:27" x14ac:dyDescent="0.2">
      <c r="B16" s="3"/>
      <c r="C16" s="51" t="s">
        <v>141</v>
      </c>
      <c r="F16" s="81"/>
      <c r="G16" s="41" t="s">
        <v>15</v>
      </c>
      <c r="H16" s="231">
        <v>22396.306750066651</v>
      </c>
      <c r="I16" s="232">
        <v>24505.892342044204</v>
      </c>
      <c r="J16" s="232">
        <v>26552.340872636269</v>
      </c>
      <c r="K16" s="233">
        <v>28216.760075227528</v>
      </c>
      <c r="L16" s="234">
        <v>5471.2661868678642</v>
      </c>
      <c r="M16" s="232">
        <v>5525.0190609863084</v>
      </c>
      <c r="N16" s="232">
        <v>5668.7672460039557</v>
      </c>
      <c r="O16" s="233">
        <v>5729.7352308959653</v>
      </c>
      <c r="P16" s="232">
        <v>5899.1662518191461</v>
      </c>
      <c r="Q16" s="232">
        <v>6023.8134318729835</v>
      </c>
      <c r="R16" s="232">
        <v>6220.9122551425653</v>
      </c>
      <c r="S16" s="232">
        <v>6360.6971625218721</v>
      </c>
      <c r="T16" s="234">
        <v>6466.3257427675489</v>
      </c>
      <c r="U16" s="232">
        <v>6581.7308226106124</v>
      </c>
      <c r="V16" s="232">
        <v>6696.9706409456121</v>
      </c>
      <c r="W16" s="233">
        <v>6806.755127875088</v>
      </c>
      <c r="X16" s="232">
        <v>6912.4611916581143</v>
      </c>
      <c r="Y16" s="232">
        <v>7009.8988964083937</v>
      </c>
      <c r="Z16" s="232">
        <v>7101.9500362488561</v>
      </c>
      <c r="AA16" s="235">
        <v>7192.3277856932673</v>
      </c>
    </row>
    <row r="17" spans="1:117" s="158" customFormat="1" ht="18" x14ac:dyDescent="0.25">
      <c r="A17" s="49"/>
      <c r="B17" s="212"/>
      <c r="C17" s="10" t="s">
        <v>142</v>
      </c>
      <c r="D17" s="10"/>
      <c r="E17" s="10"/>
      <c r="F17" s="23"/>
      <c r="G17" s="41" t="s">
        <v>15</v>
      </c>
      <c r="H17" s="236">
        <v>1420.6214766478113</v>
      </c>
      <c r="I17" s="237">
        <v>1553.7271020794212</v>
      </c>
      <c r="J17" s="237">
        <v>1680.8861037772804</v>
      </c>
      <c r="K17" s="238">
        <v>1784.6761301711103</v>
      </c>
      <c r="L17" s="232">
        <v>1384.4851261401129</v>
      </c>
      <c r="M17" s="232">
        <v>1404.595450505911</v>
      </c>
      <c r="N17" s="232">
        <v>1437.6267239516558</v>
      </c>
      <c r="O17" s="233">
        <v>1455.362535656406</v>
      </c>
      <c r="P17" s="232">
        <v>1500.1017003600639</v>
      </c>
      <c r="Q17" s="232">
        <v>1526.9229882395255</v>
      </c>
      <c r="R17" s="232">
        <v>1576.3493960873882</v>
      </c>
      <c r="S17" s="233">
        <v>1611.2185004061973</v>
      </c>
      <c r="T17" s="232">
        <v>1637.4111885465506</v>
      </c>
      <c r="U17" s="232">
        <v>1666.0611150083184</v>
      </c>
      <c r="V17" s="232">
        <v>1696.3576714696844</v>
      </c>
      <c r="W17" s="233">
        <v>1723.5726028543352</v>
      </c>
      <c r="X17" s="232">
        <v>1749.7357149860238</v>
      </c>
      <c r="Y17" s="232">
        <v>1773.7874939832825</v>
      </c>
      <c r="Z17" s="232">
        <v>1796.4593239419955</v>
      </c>
      <c r="AA17" s="235">
        <v>1818.6918829341196</v>
      </c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</row>
    <row r="18" spans="1:117" x14ac:dyDescent="0.2">
      <c r="B18" s="3"/>
      <c r="D18" s="165" t="s">
        <v>143</v>
      </c>
      <c r="F18" s="81"/>
      <c r="G18" s="41" t="s">
        <v>15</v>
      </c>
      <c r="H18" s="239">
        <v>1412.5211812029281</v>
      </c>
      <c r="I18" s="240">
        <v>1543.0697016489314</v>
      </c>
      <c r="J18" s="240">
        <v>1670.7027897466294</v>
      </c>
      <c r="K18" s="241">
        <v>1771.5057194667386</v>
      </c>
      <c r="L18" s="242"/>
      <c r="M18" s="243"/>
      <c r="N18" s="243"/>
      <c r="O18" s="244"/>
      <c r="P18" s="243"/>
      <c r="Q18" s="243"/>
      <c r="R18" s="243"/>
      <c r="S18" s="243"/>
      <c r="T18" s="242"/>
      <c r="U18" s="243"/>
      <c r="V18" s="243"/>
      <c r="W18" s="244"/>
      <c r="X18" s="243"/>
      <c r="Y18" s="243"/>
      <c r="Z18" s="243"/>
      <c r="AA18" s="245"/>
    </row>
    <row r="19" spans="1:117" ht="18" x14ac:dyDescent="0.25">
      <c r="B19" s="3"/>
      <c r="D19" s="165" t="s">
        <v>144</v>
      </c>
      <c r="F19" s="81"/>
      <c r="G19" s="41" t="s">
        <v>15</v>
      </c>
      <c r="H19" s="239">
        <v>1446.9492270716225</v>
      </c>
      <c r="I19" s="240">
        <v>1585.6688003552536</v>
      </c>
      <c r="J19" s="240">
        <v>1710.6387762940537</v>
      </c>
      <c r="K19" s="241">
        <v>1824.0623345443819</v>
      </c>
      <c r="L19" s="242"/>
      <c r="M19" s="243"/>
      <c r="N19" s="243"/>
      <c r="O19" s="244"/>
      <c r="P19" s="243"/>
      <c r="Q19" s="243"/>
      <c r="R19" s="243"/>
      <c r="S19" s="243"/>
      <c r="T19" s="242"/>
      <c r="U19" s="243"/>
      <c r="V19" s="243"/>
      <c r="W19" s="244"/>
      <c r="X19" s="243"/>
      <c r="Y19" s="243"/>
      <c r="Z19" s="243"/>
      <c r="AA19" s="245"/>
    </row>
    <row r="20" spans="1:117" x14ac:dyDescent="0.2">
      <c r="B20" s="3"/>
      <c r="C20" s="51" t="s">
        <v>145</v>
      </c>
      <c r="F20" s="81"/>
      <c r="G20" s="41" t="s">
        <v>15</v>
      </c>
      <c r="H20" s="246">
        <v>1033.5956733605458</v>
      </c>
      <c r="I20" s="247">
        <v>1021.5585372454733</v>
      </c>
      <c r="J20" s="247">
        <v>1045.292474484123</v>
      </c>
      <c r="K20" s="248">
        <v>1067.3257986716576</v>
      </c>
      <c r="L20" s="242"/>
      <c r="M20" s="243"/>
      <c r="N20" s="243"/>
      <c r="O20" s="244"/>
      <c r="P20" s="243"/>
      <c r="Q20" s="243"/>
      <c r="R20" s="243"/>
      <c r="S20" s="243"/>
      <c r="T20" s="242"/>
      <c r="U20" s="243"/>
      <c r="V20" s="243"/>
      <c r="W20" s="244"/>
      <c r="X20" s="243"/>
      <c r="Y20" s="243"/>
      <c r="Z20" s="243"/>
      <c r="AA20" s="245"/>
    </row>
    <row r="21" spans="1:117" ht="18" x14ac:dyDescent="0.25">
      <c r="B21" s="3"/>
      <c r="C21" s="51" t="s">
        <v>146</v>
      </c>
      <c r="F21" s="81"/>
      <c r="G21" s="41" t="s">
        <v>147</v>
      </c>
      <c r="H21" s="125">
        <v>38070.450609397238</v>
      </c>
      <c r="I21" s="105">
        <v>38504.772963121657</v>
      </c>
      <c r="J21" s="105">
        <v>39328.457262589523</v>
      </c>
      <c r="K21" s="123">
        <v>40581.324384680396</v>
      </c>
      <c r="L21" s="156">
        <v>9528.0418073940036</v>
      </c>
      <c r="M21" s="105">
        <v>9492.4486135517982</v>
      </c>
      <c r="N21" s="105">
        <v>9521.0043131170714</v>
      </c>
      <c r="O21" s="123">
        <v>9528.9867777218533</v>
      </c>
      <c r="P21" s="105">
        <v>9566.1899270402009</v>
      </c>
      <c r="Q21" s="105">
        <v>9599.9728522405294</v>
      </c>
      <c r="R21" s="105">
        <v>9638.8990231172029</v>
      </c>
      <c r="S21" s="105">
        <v>9699.4401733677114</v>
      </c>
      <c r="T21" s="156">
        <v>9718.4750089969912</v>
      </c>
      <c r="U21" s="105">
        <v>9810.5629304648955</v>
      </c>
      <c r="V21" s="105">
        <v>9860.339923999627</v>
      </c>
      <c r="W21" s="123">
        <v>9938.7254165536233</v>
      </c>
      <c r="X21" s="105">
        <v>10036.067780207284</v>
      </c>
      <c r="Y21" s="105">
        <v>10111.332851009975</v>
      </c>
      <c r="Z21" s="105">
        <v>10186.427786280854</v>
      </c>
      <c r="AA21" s="124">
        <v>10247.402121073035</v>
      </c>
    </row>
    <row r="22" spans="1:117" x14ac:dyDescent="0.2">
      <c r="B22" s="3"/>
      <c r="C22" s="51" t="s">
        <v>148</v>
      </c>
      <c r="F22" s="81"/>
      <c r="G22" s="41" t="s">
        <v>149</v>
      </c>
      <c r="H22" s="128">
        <v>42.602581490795572</v>
      </c>
      <c r="I22" s="147">
        <v>42.278967731172983</v>
      </c>
      <c r="J22" s="147">
        <v>43.323076560064926</v>
      </c>
      <c r="K22" s="130">
        <v>43.365849534186005</v>
      </c>
      <c r="L22" s="155">
        <v>43.069653320833304</v>
      </c>
      <c r="M22" s="147">
        <v>42.531905954147987</v>
      </c>
      <c r="N22" s="147">
        <v>42.705562773391897</v>
      </c>
      <c r="O22" s="130">
        <v>42.103203914809086</v>
      </c>
      <c r="P22" s="147">
        <v>41.864212051809126</v>
      </c>
      <c r="Q22" s="147">
        <v>41.802576419018486</v>
      </c>
      <c r="R22" s="147">
        <v>42.568770777653505</v>
      </c>
      <c r="S22" s="147">
        <v>42.880311676210816</v>
      </c>
      <c r="T22" s="155">
        <v>43.175840227610884</v>
      </c>
      <c r="U22" s="147">
        <v>43.21430149896608</v>
      </c>
      <c r="V22" s="147">
        <v>43.426867128379762</v>
      </c>
      <c r="W22" s="130">
        <v>43.47529738530298</v>
      </c>
      <c r="X22" s="147">
        <v>43.410499612424353</v>
      </c>
      <c r="Y22" s="147">
        <v>43.388799416572589</v>
      </c>
      <c r="Z22" s="147">
        <v>43.341233979918108</v>
      </c>
      <c r="AA22" s="136">
        <v>43.322865127828969</v>
      </c>
    </row>
    <row r="23" spans="1:117" ht="4.3499999999999996" customHeight="1" x14ac:dyDescent="0.2">
      <c r="B23" s="3"/>
      <c r="F23" s="81"/>
      <c r="G23" s="41"/>
      <c r="H23" s="138"/>
      <c r="K23" s="81"/>
      <c r="L23" s="154"/>
      <c r="O23" s="81"/>
      <c r="T23" s="154"/>
      <c r="W23" s="81"/>
      <c r="AA23" s="4"/>
    </row>
    <row r="24" spans="1:117" x14ac:dyDescent="0.2">
      <c r="B24" s="7" t="s">
        <v>150</v>
      </c>
      <c r="F24" s="81"/>
      <c r="G24" s="41"/>
      <c r="H24" s="138"/>
      <c r="K24" s="81"/>
      <c r="L24" s="154"/>
      <c r="O24" s="81"/>
      <c r="T24" s="154"/>
      <c r="W24" s="81"/>
      <c r="AA24" s="4"/>
    </row>
    <row r="25" spans="1:117" x14ac:dyDescent="0.2">
      <c r="B25" s="3"/>
      <c r="C25" s="51" t="s">
        <v>151</v>
      </c>
      <c r="F25" s="81"/>
      <c r="G25" s="41" t="s">
        <v>139</v>
      </c>
      <c r="H25" s="101">
        <v>3657.1046541666642</v>
      </c>
      <c r="I25" s="229">
        <v>3656.9187994746321</v>
      </c>
      <c r="J25" s="229">
        <v>3641.549590460284</v>
      </c>
      <c r="K25" s="149">
        <v>3612.5692275021179</v>
      </c>
      <c r="L25" s="150">
        <v>3642.9183357590632</v>
      </c>
      <c r="M25" s="229">
        <v>3664.1681267604936</v>
      </c>
      <c r="N25" s="229">
        <v>3661.8758538340439</v>
      </c>
      <c r="O25" s="149">
        <v>3659.4563003130565</v>
      </c>
      <c r="P25" s="229">
        <v>3657.4948495308463</v>
      </c>
      <c r="Q25" s="229">
        <v>3659.2415960722865</v>
      </c>
      <c r="R25" s="229">
        <v>3656.5980889799544</v>
      </c>
      <c r="S25" s="229">
        <v>3654.3406633154418</v>
      </c>
      <c r="T25" s="150">
        <v>3649.4968719246094</v>
      </c>
      <c r="U25" s="229">
        <v>3643.8666958599192</v>
      </c>
      <c r="V25" s="229">
        <v>3638.7345024279393</v>
      </c>
      <c r="W25" s="149">
        <v>3634.1002916286698</v>
      </c>
      <c r="X25" s="229">
        <v>3626.6704228595972</v>
      </c>
      <c r="Y25" s="229">
        <v>3617.3992690884793</v>
      </c>
      <c r="Z25" s="229">
        <v>3607.9336506165605</v>
      </c>
      <c r="AA25" s="103">
        <v>3598.2735674438331</v>
      </c>
    </row>
    <row r="26" spans="1:117" x14ac:dyDescent="0.2">
      <c r="B26" s="3"/>
      <c r="C26" s="51" t="s">
        <v>152</v>
      </c>
      <c r="F26" s="81"/>
      <c r="G26" s="41" t="s">
        <v>139</v>
      </c>
      <c r="H26" s="101">
        <v>2774.3307499999983</v>
      </c>
      <c r="I26" s="229">
        <v>2773.9461328774951</v>
      </c>
      <c r="J26" s="229">
        <v>2768.1718506914626</v>
      </c>
      <c r="K26" s="149">
        <v>2758.2887007748282</v>
      </c>
      <c r="L26" s="150">
        <v>2772.1710696783343</v>
      </c>
      <c r="M26" s="229">
        <v>2783.3752613931165</v>
      </c>
      <c r="N26" s="229">
        <v>2769.1244503291382</v>
      </c>
      <c r="O26" s="149">
        <v>2772.6522185994036</v>
      </c>
      <c r="P26" s="229">
        <v>2774.5239082038534</v>
      </c>
      <c r="Q26" s="229">
        <v>2774.4658622031648</v>
      </c>
      <c r="R26" s="229">
        <v>2773.6659452442459</v>
      </c>
      <c r="S26" s="229">
        <v>2773.1288158587176</v>
      </c>
      <c r="T26" s="150">
        <v>2772.7469791756189</v>
      </c>
      <c r="U26" s="229">
        <v>2769.9928899477968</v>
      </c>
      <c r="V26" s="229">
        <v>2766.6912877814843</v>
      </c>
      <c r="W26" s="149">
        <v>2763.2562458609505</v>
      </c>
      <c r="X26" s="229">
        <v>2761.3596177603185</v>
      </c>
      <c r="Y26" s="229">
        <v>2759.3250126327703</v>
      </c>
      <c r="Z26" s="229">
        <v>2757.2720282474361</v>
      </c>
      <c r="AA26" s="103">
        <v>2755.1981444587882</v>
      </c>
    </row>
    <row r="27" spans="1:117" ht="18" x14ac:dyDescent="0.25">
      <c r="B27" s="3"/>
      <c r="C27" s="51" t="s">
        <v>153</v>
      </c>
      <c r="F27" s="81"/>
      <c r="G27" s="41" t="s">
        <v>13</v>
      </c>
      <c r="H27" s="128">
        <v>75.861673149812376</v>
      </c>
      <c r="I27" s="147">
        <v>75.854747576742398</v>
      </c>
      <c r="J27" s="147">
        <v>76.016351857266073</v>
      </c>
      <c r="K27" s="130">
        <v>76.35301843809377</v>
      </c>
      <c r="L27" s="155">
        <v>76.097535387125433</v>
      </c>
      <c r="M27" s="147">
        <v>75.961996423289406</v>
      </c>
      <c r="N27" s="147">
        <v>75.620380396834591</v>
      </c>
      <c r="O27" s="130">
        <v>75.766780392000044</v>
      </c>
      <c r="P27" s="147">
        <v>75.858586883854286</v>
      </c>
      <c r="Q27" s="147">
        <v>75.820789345562417</v>
      </c>
      <c r="R27" s="147">
        <v>75.853727364879418</v>
      </c>
      <c r="S27" s="147">
        <v>75.885886712673496</v>
      </c>
      <c r="T27" s="155">
        <v>75.976143465314848</v>
      </c>
      <c r="U27" s="147">
        <v>76.017953485921993</v>
      </c>
      <c r="V27" s="147">
        <v>76.034436860821103</v>
      </c>
      <c r="W27" s="130">
        <v>76.03687361700635</v>
      </c>
      <c r="X27" s="147">
        <v>76.140351777071899</v>
      </c>
      <c r="Y27" s="147">
        <v>76.279249465544112</v>
      </c>
      <c r="Z27" s="147">
        <v>76.422470456912222</v>
      </c>
      <c r="AA27" s="136">
        <v>76.570002052846831</v>
      </c>
    </row>
    <row r="28" spans="1:117" ht="18.75" thickBot="1" x14ac:dyDescent="0.3">
      <c r="B28" s="54"/>
      <c r="C28" s="83" t="s">
        <v>154</v>
      </c>
      <c r="D28" s="83"/>
      <c r="E28" s="83"/>
      <c r="F28" s="84"/>
      <c r="G28" s="85" t="s">
        <v>13</v>
      </c>
      <c r="H28" s="141">
        <v>6.4427512723269533</v>
      </c>
      <c r="I28" s="142">
        <v>6.2275713964867014</v>
      </c>
      <c r="J28" s="142">
        <v>6.1302838923052256</v>
      </c>
      <c r="K28" s="143">
        <v>6.08629809468869</v>
      </c>
      <c r="L28" s="159">
        <v>6.5661382501254417</v>
      </c>
      <c r="M28" s="142">
        <v>6.4732333651028622</v>
      </c>
      <c r="N28" s="142">
        <v>6.3970513593843465</v>
      </c>
      <c r="O28" s="143">
        <v>6.3345821146951646</v>
      </c>
      <c r="P28" s="142">
        <v>6.2833573340500344</v>
      </c>
      <c r="Q28" s="142">
        <v>6.241353013921028</v>
      </c>
      <c r="R28" s="142">
        <v>6.2069094714152433</v>
      </c>
      <c r="S28" s="142">
        <v>6.1786657665605</v>
      </c>
      <c r="T28" s="159">
        <v>6.1555059285796094</v>
      </c>
      <c r="U28" s="142">
        <v>6.1365148614352796</v>
      </c>
      <c r="V28" s="142">
        <v>6.1209421863769302</v>
      </c>
      <c r="W28" s="143">
        <v>6.1081725928290833</v>
      </c>
      <c r="X28" s="142">
        <v>6.0977015261198479</v>
      </c>
      <c r="Y28" s="142">
        <v>6.0891152514182751</v>
      </c>
      <c r="Z28" s="142">
        <v>6.0820745061629866</v>
      </c>
      <c r="AA28" s="160">
        <v>6.0763010950536493</v>
      </c>
    </row>
    <row r="29" spans="1:117" ht="15" thickBot="1" x14ac:dyDescent="0.25"/>
    <row r="30" spans="1:117" ht="30" customHeight="1" x14ac:dyDescent="0.2">
      <c r="B30" s="60" t="str">
        <f>" "&amp;Summary!$H$3&amp;" - labour market [change over previous period]"</f>
        <v xml:space="preserve"> Autumn 2023 medium-term forecast (MTF-2023Q3) - labour market [change over previous period]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2"/>
    </row>
    <row r="31" spans="1:117" x14ac:dyDescent="0.2">
      <c r="B31" s="300" t="s">
        <v>98</v>
      </c>
      <c r="C31" s="301"/>
      <c r="D31" s="301"/>
      <c r="E31" s="301"/>
      <c r="F31" s="302"/>
      <c r="G31" s="303" t="s">
        <v>18</v>
      </c>
      <c r="H31" s="106" t="str">
        <f t="shared" ref="H31:K31" si="0">H$3</f>
        <v>Actual</v>
      </c>
      <c r="I31" s="289">
        <f t="shared" si="0"/>
        <v>2023</v>
      </c>
      <c r="J31" s="289">
        <f t="shared" si="0"/>
        <v>2024</v>
      </c>
      <c r="K31" s="304">
        <f t="shared" si="0"/>
        <v>2025</v>
      </c>
      <c r="L31" s="285">
        <f>L$3</f>
        <v>2022</v>
      </c>
      <c r="M31" s="286"/>
      <c r="N31" s="286"/>
      <c r="O31" s="288"/>
      <c r="P31" s="285">
        <f>P$3</f>
        <v>2023</v>
      </c>
      <c r="Q31" s="286"/>
      <c r="R31" s="286"/>
      <c r="S31" s="288"/>
      <c r="T31" s="285">
        <f>T$3</f>
        <v>2024</v>
      </c>
      <c r="U31" s="286"/>
      <c r="V31" s="286"/>
      <c r="W31" s="288"/>
      <c r="X31" s="285">
        <f>X$3</f>
        <v>2025</v>
      </c>
      <c r="Y31" s="286"/>
      <c r="Z31" s="286"/>
      <c r="AA31" s="287"/>
    </row>
    <row r="32" spans="1:117" x14ac:dyDescent="0.2">
      <c r="B32" s="295"/>
      <c r="C32" s="296"/>
      <c r="D32" s="296"/>
      <c r="E32" s="296"/>
      <c r="F32" s="297"/>
      <c r="G32" s="299"/>
      <c r="H32" s="107">
        <f>$H$4</f>
        <v>2022</v>
      </c>
      <c r="I32" s="290"/>
      <c r="J32" s="290"/>
      <c r="K32" s="305"/>
      <c r="L32" s="110" t="s">
        <v>0</v>
      </c>
      <c r="M32" s="108" t="s">
        <v>1</v>
      </c>
      <c r="N32" s="108" t="s">
        <v>2</v>
      </c>
      <c r="O32" s="192" t="s">
        <v>3</v>
      </c>
      <c r="P32" s="110" t="s">
        <v>0</v>
      </c>
      <c r="Q32" s="108" t="s">
        <v>1</v>
      </c>
      <c r="R32" s="108" t="s">
        <v>2</v>
      </c>
      <c r="S32" s="192" t="s">
        <v>3</v>
      </c>
      <c r="T32" s="110" t="s">
        <v>0</v>
      </c>
      <c r="U32" s="108" t="s">
        <v>1</v>
      </c>
      <c r="V32" s="108" t="s">
        <v>2</v>
      </c>
      <c r="W32" s="192" t="s">
        <v>3</v>
      </c>
      <c r="X32" s="108" t="s">
        <v>0</v>
      </c>
      <c r="Y32" s="108" t="s">
        <v>1</v>
      </c>
      <c r="Z32" s="108" t="s">
        <v>2</v>
      </c>
      <c r="AA32" s="161" t="s">
        <v>3</v>
      </c>
    </row>
    <row r="33" spans="2:27" ht="3.75" customHeight="1" x14ac:dyDescent="0.2">
      <c r="B33" s="7"/>
      <c r="C33" s="8"/>
      <c r="D33" s="8"/>
      <c r="E33" s="8"/>
      <c r="F33" s="112"/>
      <c r="G33" s="113"/>
      <c r="H33" s="70"/>
      <c r="I33" s="71"/>
      <c r="J33" s="191"/>
      <c r="K33" s="114"/>
      <c r="L33" s="148"/>
      <c r="M33" s="115"/>
      <c r="N33" s="115"/>
      <c r="O33" s="116"/>
      <c r="P33" s="115"/>
      <c r="Q33" s="115"/>
      <c r="R33" s="115"/>
      <c r="S33" s="115"/>
      <c r="T33" s="148"/>
      <c r="U33" s="115"/>
      <c r="V33" s="115"/>
      <c r="W33" s="116"/>
      <c r="X33" s="115"/>
      <c r="Y33" s="115"/>
      <c r="Z33" s="115"/>
      <c r="AA33" s="117"/>
    </row>
    <row r="34" spans="2:27" x14ac:dyDescent="0.2">
      <c r="B34" s="7" t="s">
        <v>134</v>
      </c>
      <c r="C34" s="210"/>
      <c r="D34" s="210"/>
      <c r="E34" s="210"/>
      <c r="F34" s="68"/>
      <c r="G34" s="69"/>
      <c r="H34" s="70"/>
      <c r="I34" s="71"/>
      <c r="J34" s="191"/>
      <c r="K34" s="114"/>
      <c r="L34" s="148"/>
      <c r="M34" s="115"/>
      <c r="N34" s="115"/>
      <c r="O34" s="116"/>
      <c r="P34" s="115"/>
      <c r="Q34" s="115"/>
      <c r="R34" s="115"/>
      <c r="S34" s="115"/>
      <c r="T34" s="148"/>
      <c r="U34" s="115"/>
      <c r="V34" s="115"/>
      <c r="W34" s="116"/>
      <c r="X34" s="115"/>
      <c r="Y34" s="115"/>
      <c r="Z34" s="115"/>
      <c r="AA34" s="117"/>
    </row>
    <row r="35" spans="2:27" x14ac:dyDescent="0.2">
      <c r="B35" s="7"/>
      <c r="C35" s="209" t="s">
        <v>36</v>
      </c>
      <c r="D35" s="210"/>
      <c r="E35" s="210"/>
      <c r="F35" s="68"/>
      <c r="G35" s="41" t="s">
        <v>155</v>
      </c>
      <c r="H35" s="25">
        <v>1.7683499230017503</v>
      </c>
      <c r="I35" s="188">
        <v>0.35632844717726186</v>
      </c>
      <c r="J35" s="188">
        <v>0.5799382022336772</v>
      </c>
      <c r="K35" s="135">
        <v>0.21231283211125174</v>
      </c>
      <c r="L35" s="155">
        <v>0.6035873714794775</v>
      </c>
      <c r="M35" s="147">
        <v>0.56009803475095055</v>
      </c>
      <c r="N35" s="147">
        <v>5.3519989098418819E-2</v>
      </c>
      <c r="O35" s="130">
        <v>0.16944417127274392</v>
      </c>
      <c r="P35" s="147">
        <v>-8.1046098511478704E-2</v>
      </c>
      <c r="Q35" s="147">
        <v>4.3824236035845843E-2</v>
      </c>
      <c r="R35" s="147">
        <v>0.13312910297680958</v>
      </c>
      <c r="S35" s="147">
        <v>0.17762054340440159</v>
      </c>
      <c r="T35" s="155">
        <v>0.18927075399042792</v>
      </c>
      <c r="U35" s="147">
        <v>0.16628251611041378</v>
      </c>
      <c r="V35" s="147">
        <v>8.3143562853322805E-2</v>
      </c>
      <c r="W35" s="130">
        <v>4.9883833783994191E-2</v>
      </c>
      <c r="X35" s="147">
        <v>4.6034271826414397E-2</v>
      </c>
      <c r="Y35" s="147">
        <v>3.6774891503071672E-2</v>
      </c>
      <c r="Z35" s="147">
        <v>3.2873449632703E-2</v>
      </c>
      <c r="AA35" s="136">
        <v>6.4788944641946955E-3</v>
      </c>
    </row>
    <row r="36" spans="2:27" ht="4.3499999999999996" customHeight="1" x14ac:dyDescent="0.2">
      <c r="B36" s="3"/>
      <c r="D36" s="165"/>
      <c r="F36" s="81"/>
      <c r="G36" s="41"/>
      <c r="H36" s="138"/>
      <c r="K36" s="81"/>
      <c r="L36" s="154"/>
      <c r="O36" s="81"/>
      <c r="T36" s="154"/>
      <c r="W36" s="81"/>
      <c r="AA36" s="4"/>
    </row>
    <row r="37" spans="2:27" x14ac:dyDescent="0.2">
      <c r="B37" s="3"/>
      <c r="D37" s="165" t="s">
        <v>136</v>
      </c>
      <c r="F37" s="81"/>
      <c r="G37" s="41" t="s">
        <v>155</v>
      </c>
      <c r="H37" s="128">
        <v>1.5111140317731753</v>
      </c>
      <c r="I37" s="147">
        <v>0.41278083748935046</v>
      </c>
      <c r="J37" s="147">
        <v>0.65128673173271068</v>
      </c>
      <c r="K37" s="130">
        <v>0.21231283211125174</v>
      </c>
      <c r="L37" s="186"/>
      <c r="M37" s="249"/>
      <c r="N37" s="249"/>
      <c r="O37" s="185"/>
      <c r="P37" s="249"/>
      <c r="Q37" s="249"/>
      <c r="R37" s="249"/>
      <c r="S37" s="249"/>
      <c r="T37" s="186"/>
      <c r="U37" s="249"/>
      <c r="V37" s="249"/>
      <c r="W37" s="185"/>
      <c r="X37" s="249"/>
      <c r="Y37" s="249"/>
      <c r="Z37" s="249"/>
      <c r="AA37" s="187"/>
    </row>
    <row r="38" spans="2:27" x14ac:dyDescent="0.2">
      <c r="B38" s="3"/>
      <c r="D38" s="165" t="s">
        <v>137</v>
      </c>
      <c r="F38" s="81"/>
      <c r="G38" s="41" t="s">
        <v>155</v>
      </c>
      <c r="H38" s="128">
        <v>3.3658791333782432</v>
      </c>
      <c r="I38" s="147">
        <v>1.2029281236507927E-2</v>
      </c>
      <c r="J38" s="147">
        <v>0.14304486966125296</v>
      </c>
      <c r="K38" s="130">
        <v>0.21231283211118068</v>
      </c>
      <c r="L38" s="186"/>
      <c r="M38" s="249"/>
      <c r="N38" s="249"/>
      <c r="O38" s="185"/>
      <c r="P38" s="249"/>
      <c r="Q38" s="249"/>
      <c r="R38" s="249"/>
      <c r="S38" s="249"/>
      <c r="T38" s="186"/>
      <c r="U38" s="249"/>
      <c r="V38" s="249"/>
      <c r="W38" s="185"/>
      <c r="X38" s="249"/>
      <c r="Y38" s="249"/>
      <c r="Z38" s="249"/>
      <c r="AA38" s="187"/>
    </row>
    <row r="39" spans="2:27" ht="4.3499999999999996" customHeight="1" x14ac:dyDescent="0.2">
      <c r="B39" s="3"/>
      <c r="F39" s="81"/>
      <c r="G39" s="41"/>
      <c r="H39" s="138"/>
      <c r="K39" s="81"/>
      <c r="L39" s="154"/>
      <c r="O39" s="81"/>
      <c r="T39" s="154"/>
      <c r="W39" s="81"/>
      <c r="AA39" s="4"/>
    </row>
    <row r="40" spans="2:27" x14ac:dyDescent="0.2">
      <c r="B40" s="3"/>
      <c r="C40" s="51" t="s">
        <v>138</v>
      </c>
      <c r="F40" s="81"/>
      <c r="G40" s="41" t="s">
        <v>155</v>
      </c>
      <c r="H40" s="128">
        <v>-9.1703778326790513</v>
      </c>
      <c r="I40" s="147">
        <v>-6.2203711760788707</v>
      </c>
      <c r="J40" s="147">
        <v>-9.8787909632948185</v>
      </c>
      <c r="K40" s="130">
        <v>-5.8193977432123347</v>
      </c>
      <c r="L40" s="155">
        <v>-4.2821049633275408</v>
      </c>
      <c r="M40" s="147">
        <v>-1.6966263507770805</v>
      </c>
      <c r="N40" s="147">
        <v>-3.0263052002866146</v>
      </c>
      <c r="O40" s="130">
        <v>0.72959359527735046</v>
      </c>
      <c r="P40" s="147">
        <v>0.45228396021383332</v>
      </c>
      <c r="Q40" s="147">
        <v>-5.3200918480295911</v>
      </c>
      <c r="R40" s="147">
        <v>-1.679454685513349</v>
      </c>
      <c r="S40" s="147">
        <v>-2.1746109957895783</v>
      </c>
      <c r="T40" s="155">
        <v>-2.3119713311965171</v>
      </c>
      <c r="U40" s="147">
        <v>-3.2445180938281766</v>
      </c>
      <c r="V40" s="147">
        <v>-2.3724910761646356</v>
      </c>
      <c r="W40" s="130">
        <v>-2.0066486644580976</v>
      </c>
      <c r="X40" s="147">
        <v>-1.0013146833910156</v>
      </c>
      <c r="Y40" s="147">
        <v>-0.99743721872860647</v>
      </c>
      <c r="Z40" s="147">
        <v>-1.0044714112334532</v>
      </c>
      <c r="AA40" s="136">
        <v>-0.60078376660339927</v>
      </c>
    </row>
    <row r="41" spans="2:27" x14ac:dyDescent="0.2">
      <c r="B41" s="3"/>
      <c r="C41" s="51" t="s">
        <v>42</v>
      </c>
      <c r="F41" s="81"/>
      <c r="G41" s="41" t="s">
        <v>156</v>
      </c>
      <c r="H41" s="128">
        <v>-0.68626380839156076</v>
      </c>
      <c r="I41" s="147">
        <v>-0.38123864491916709</v>
      </c>
      <c r="J41" s="147">
        <v>-0.5584270102039941</v>
      </c>
      <c r="K41" s="130">
        <v>-0.28506185865224343</v>
      </c>
      <c r="L41" s="155">
        <v>-0.26823674783188339</v>
      </c>
      <c r="M41" s="147">
        <v>-0.13203004886561259</v>
      </c>
      <c r="N41" s="147">
        <v>-0.15613693770305942</v>
      </c>
      <c r="O41" s="130">
        <v>3.6218201980119102E-2</v>
      </c>
      <c r="P41" s="147">
        <v>2.3295022556493045E-2</v>
      </c>
      <c r="Q41" s="147">
        <v>-0.32342193317970724</v>
      </c>
      <c r="R41" s="147">
        <v>-9.5071903017653059E-2</v>
      </c>
      <c r="S41" s="147">
        <v>-0.12207574599683996</v>
      </c>
      <c r="T41" s="155">
        <v>-0.12735975685447196</v>
      </c>
      <c r="U41" s="147">
        <v>-0.17043702577176009</v>
      </c>
      <c r="V41" s="147">
        <v>-0.1182849113120818</v>
      </c>
      <c r="W41" s="130">
        <v>-9.659513625310881E-2</v>
      </c>
      <c r="X41" s="147">
        <v>-4.6929766374821658E-2</v>
      </c>
      <c r="Y41" s="147">
        <v>-4.604938025927971E-2</v>
      </c>
      <c r="Z41" s="147">
        <v>-4.5935847473413394E-2</v>
      </c>
      <c r="AA41" s="136">
        <v>-2.5716276229770935E-2</v>
      </c>
    </row>
    <row r="42" spans="2:27" ht="4.3499999999999996" customHeight="1" x14ac:dyDescent="0.2">
      <c r="B42" s="3"/>
      <c r="F42" s="81"/>
      <c r="G42" s="41"/>
      <c r="H42" s="138"/>
      <c r="K42" s="81"/>
      <c r="L42" s="154"/>
      <c r="O42" s="81"/>
      <c r="T42" s="154"/>
      <c r="W42" s="81"/>
      <c r="AA42" s="4"/>
    </row>
    <row r="43" spans="2:27" x14ac:dyDescent="0.2">
      <c r="B43" s="7" t="s">
        <v>140</v>
      </c>
      <c r="F43" s="81"/>
      <c r="G43" s="41"/>
      <c r="H43" s="138"/>
      <c r="K43" s="81"/>
      <c r="L43" s="154"/>
      <c r="O43" s="81"/>
      <c r="T43" s="154"/>
      <c r="W43" s="81"/>
      <c r="AA43" s="4"/>
    </row>
    <row r="44" spans="2:27" x14ac:dyDescent="0.2">
      <c r="B44" s="3"/>
      <c r="C44" s="51" t="s">
        <v>141</v>
      </c>
      <c r="F44" s="81"/>
      <c r="G44" s="41" t="s">
        <v>155</v>
      </c>
      <c r="H44" s="250">
        <v>6.048817069423265</v>
      </c>
      <c r="I44" s="29">
        <v>9.419345856973834</v>
      </c>
      <c r="J44" s="29">
        <v>8.350842736222333</v>
      </c>
      <c r="K44" s="251">
        <v>6.2684462005628347</v>
      </c>
      <c r="L44" s="252">
        <v>0.58659108372056323</v>
      </c>
      <c r="M44" s="29">
        <v>0.98245766669992918</v>
      </c>
      <c r="N44" s="29">
        <v>2.6017681284159551</v>
      </c>
      <c r="O44" s="251">
        <v>1.0755069355685265</v>
      </c>
      <c r="P44" s="29">
        <v>2.957047997777849</v>
      </c>
      <c r="Q44" s="29">
        <v>2.1129626583315826</v>
      </c>
      <c r="R44" s="29">
        <v>3.2719941528517325</v>
      </c>
      <c r="S44" s="29">
        <v>2.247016219586655</v>
      </c>
      <c r="T44" s="252">
        <v>1.6606446989499091</v>
      </c>
      <c r="U44" s="29">
        <v>1.7847087269326352</v>
      </c>
      <c r="V44" s="29">
        <v>1.7509044572152561</v>
      </c>
      <c r="W44" s="251">
        <v>1.6393156371068471</v>
      </c>
      <c r="X44" s="29">
        <v>1.5529582274840266</v>
      </c>
      <c r="Y44" s="29">
        <v>1.4095949626142783</v>
      </c>
      <c r="Z44" s="29">
        <v>1.3131593080126294</v>
      </c>
      <c r="AA44" s="253">
        <v>1.2725765315598778</v>
      </c>
    </row>
    <row r="45" spans="2:27" ht="18" x14ac:dyDescent="0.25">
      <c r="B45" s="3"/>
      <c r="C45" s="10" t="s">
        <v>142</v>
      </c>
      <c r="D45" s="10"/>
      <c r="E45" s="10"/>
      <c r="F45" s="23"/>
      <c r="G45" s="24" t="s">
        <v>155</v>
      </c>
      <c r="H45" s="254">
        <v>6.9217006489495532</v>
      </c>
      <c r="I45" s="255">
        <v>9.3695349267627819</v>
      </c>
      <c r="J45" s="255">
        <v>8.1841271564148315</v>
      </c>
      <c r="K45" s="256">
        <v>6.1747209498962121</v>
      </c>
      <c r="L45" s="252">
        <v>0.83645866391093193</v>
      </c>
      <c r="M45" s="29">
        <v>1.4525489646728573</v>
      </c>
      <c r="N45" s="29">
        <v>2.3516574422797447</v>
      </c>
      <c r="O45" s="251">
        <v>1.2336868402111492</v>
      </c>
      <c r="P45" s="29">
        <v>3.0740907236202304</v>
      </c>
      <c r="Q45" s="29">
        <v>1.7879646341993976</v>
      </c>
      <c r="R45" s="29">
        <v>3.2369941528517501</v>
      </c>
      <c r="S45" s="29">
        <v>2.2120162195866442</v>
      </c>
      <c r="T45" s="252">
        <v>1.6256446989498983</v>
      </c>
      <c r="U45" s="29">
        <v>1.7497087269324823</v>
      </c>
      <c r="V45" s="29">
        <v>1.8184540884152796</v>
      </c>
      <c r="W45" s="251">
        <v>1.6043156371069074</v>
      </c>
      <c r="X45" s="29">
        <v>1.5179582274840584</v>
      </c>
      <c r="Y45" s="29">
        <v>1.374594962614168</v>
      </c>
      <c r="Z45" s="29">
        <v>1.2781593080127323</v>
      </c>
      <c r="AA45" s="253">
        <v>1.237576531559796</v>
      </c>
    </row>
    <row r="46" spans="2:27" x14ac:dyDescent="0.2">
      <c r="B46" s="3"/>
      <c r="D46" s="165" t="s">
        <v>143</v>
      </c>
      <c r="F46" s="81"/>
      <c r="G46" s="41" t="s">
        <v>155</v>
      </c>
      <c r="H46" s="257">
        <v>8.2796860224848388</v>
      </c>
      <c r="I46" s="258">
        <v>9.2422345366053946</v>
      </c>
      <c r="J46" s="258">
        <v>8.2713754253167338</v>
      </c>
      <c r="K46" s="259">
        <v>6.0335644579486427</v>
      </c>
      <c r="L46" s="252"/>
      <c r="M46" s="29"/>
      <c r="N46" s="29"/>
      <c r="O46" s="251"/>
      <c r="P46" s="29"/>
      <c r="Q46" s="29"/>
      <c r="R46" s="29"/>
      <c r="S46" s="29"/>
      <c r="T46" s="252"/>
      <c r="U46" s="29"/>
      <c r="V46" s="29"/>
      <c r="W46" s="251"/>
      <c r="X46" s="29"/>
      <c r="Y46" s="29"/>
      <c r="Z46" s="29"/>
      <c r="AA46" s="253"/>
    </row>
    <row r="47" spans="2:27" ht="18" x14ac:dyDescent="0.25">
      <c r="B47" s="3"/>
      <c r="D47" s="165" t="s">
        <v>157</v>
      </c>
      <c r="F47" s="81"/>
      <c r="G47" s="41" t="s">
        <v>155</v>
      </c>
      <c r="H47" s="257">
        <v>2.8149194548223733</v>
      </c>
      <c r="I47" s="258">
        <v>9.5870380721219846</v>
      </c>
      <c r="J47" s="258">
        <v>7.8812155420351075</v>
      </c>
      <c r="K47" s="259">
        <v>6.6304797846363783</v>
      </c>
      <c r="L47" s="252"/>
      <c r="M47" s="29"/>
      <c r="N47" s="29"/>
      <c r="O47" s="251"/>
      <c r="P47" s="29"/>
      <c r="Q47" s="29"/>
      <c r="R47" s="29"/>
      <c r="S47" s="29"/>
      <c r="T47" s="252"/>
      <c r="U47" s="29"/>
      <c r="V47" s="29"/>
      <c r="W47" s="251"/>
      <c r="X47" s="29"/>
      <c r="Y47" s="29"/>
      <c r="Z47" s="29"/>
      <c r="AA47" s="253"/>
    </row>
    <row r="48" spans="2:27" x14ac:dyDescent="0.2">
      <c r="B48" s="3"/>
      <c r="C48" s="51" t="s">
        <v>145</v>
      </c>
      <c r="F48" s="81"/>
      <c r="G48" s="41" t="s">
        <v>155</v>
      </c>
      <c r="H48" s="260"/>
      <c r="I48" s="261"/>
      <c r="J48" s="261"/>
      <c r="K48" s="262"/>
      <c r="L48" s="252"/>
      <c r="M48" s="29"/>
      <c r="N48" s="29"/>
      <c r="O48" s="251"/>
      <c r="P48" s="29"/>
      <c r="Q48" s="29"/>
      <c r="R48" s="29"/>
      <c r="S48" s="29"/>
      <c r="T48" s="252"/>
      <c r="U48" s="29"/>
      <c r="V48" s="29"/>
      <c r="W48" s="251"/>
      <c r="X48" s="29"/>
      <c r="Y48" s="29"/>
      <c r="Z48" s="29"/>
      <c r="AA48" s="253"/>
    </row>
    <row r="49" spans="2:27" ht="18" x14ac:dyDescent="0.25">
      <c r="B49" s="3"/>
      <c r="C49" s="51" t="s">
        <v>146</v>
      </c>
      <c r="F49" s="81"/>
      <c r="G49" s="41" t="s">
        <v>155</v>
      </c>
      <c r="H49" s="128">
        <v>-9.7915494902139244E-2</v>
      </c>
      <c r="I49" s="147">
        <v>1.1408384896217001</v>
      </c>
      <c r="J49" s="147">
        <v>2.1391745388468024</v>
      </c>
      <c r="K49" s="130">
        <v>3.1856503135266507</v>
      </c>
      <c r="L49" s="155">
        <v>-0.34971276549482866</v>
      </c>
      <c r="M49" s="147">
        <v>-0.37356252797489731</v>
      </c>
      <c r="N49" s="147">
        <v>0.30082543217042712</v>
      </c>
      <c r="O49" s="130">
        <v>8.3840573349846181E-2</v>
      </c>
      <c r="P49" s="147">
        <v>0.39042083052656551</v>
      </c>
      <c r="Q49" s="147">
        <v>0.35314922093314749</v>
      </c>
      <c r="R49" s="147">
        <v>0.40548209329142537</v>
      </c>
      <c r="S49" s="147">
        <v>0.62809196470792017</v>
      </c>
      <c r="T49" s="155">
        <v>0.19624674506005135</v>
      </c>
      <c r="U49" s="147">
        <v>0.94755526337880269</v>
      </c>
      <c r="V49" s="147">
        <v>0.50738162414877763</v>
      </c>
      <c r="W49" s="130">
        <v>0.7949573053075909</v>
      </c>
      <c r="X49" s="147">
        <v>0.97942502256407238</v>
      </c>
      <c r="Y49" s="147">
        <v>0.74994581992685028</v>
      </c>
      <c r="Z49" s="147">
        <v>0.74268087479070743</v>
      </c>
      <c r="AA49" s="136">
        <v>0.5985840774751523</v>
      </c>
    </row>
    <row r="50" spans="2:27" ht="4.3499999999999996" customHeight="1" x14ac:dyDescent="0.2">
      <c r="B50" s="3"/>
      <c r="F50" s="81"/>
      <c r="G50" s="41"/>
      <c r="H50" s="138"/>
      <c r="K50" s="81"/>
      <c r="L50" s="154"/>
      <c r="O50" s="81"/>
      <c r="T50" s="154"/>
      <c r="W50" s="81"/>
      <c r="AA50" s="4"/>
    </row>
    <row r="51" spans="2:27" x14ac:dyDescent="0.2">
      <c r="B51" s="7" t="s">
        <v>150</v>
      </c>
      <c r="F51" s="81"/>
      <c r="G51" s="41"/>
      <c r="H51" s="138"/>
      <c r="K51" s="81"/>
      <c r="L51" s="154"/>
      <c r="O51" s="81"/>
      <c r="T51" s="154"/>
      <c r="W51" s="81"/>
      <c r="AA51" s="4"/>
    </row>
    <row r="52" spans="2:27" x14ac:dyDescent="0.2">
      <c r="B52" s="3"/>
      <c r="C52" s="51" t="s">
        <v>158</v>
      </c>
      <c r="F52" s="81"/>
      <c r="G52" s="41" t="s">
        <v>155</v>
      </c>
      <c r="H52" s="128">
        <v>-6.0825565415413507E-2</v>
      </c>
      <c r="I52" s="147">
        <v>-5.08201732264979E-3</v>
      </c>
      <c r="J52" s="147">
        <v>-0.42027755761368724</v>
      </c>
      <c r="K52" s="130">
        <v>-0.79582502553544998</v>
      </c>
      <c r="L52" s="155">
        <v>-0.14459549826298712</v>
      </c>
      <c r="M52" s="147">
        <v>0.58331779751530632</v>
      </c>
      <c r="N52" s="147">
        <v>-6.2559163421255448E-2</v>
      </c>
      <c r="O52" s="130">
        <v>-6.607415482024237E-2</v>
      </c>
      <c r="P52" s="147">
        <v>-5.3599513732208948E-2</v>
      </c>
      <c r="Q52" s="147">
        <v>4.7758004134010434E-2</v>
      </c>
      <c r="R52" s="147">
        <v>-7.2241939290634605E-2</v>
      </c>
      <c r="S52" s="147">
        <v>-6.1735679163533064E-2</v>
      </c>
      <c r="T52" s="155">
        <v>-0.13254898317109109</v>
      </c>
      <c r="U52" s="147">
        <v>-0.1542726644870811</v>
      </c>
      <c r="V52" s="147">
        <v>-0.14084470866650634</v>
      </c>
      <c r="W52" s="130">
        <v>-0.12735776122651998</v>
      </c>
      <c r="X52" s="147">
        <v>-0.20444864403404495</v>
      </c>
      <c r="Y52" s="147">
        <v>-0.25563816642065262</v>
      </c>
      <c r="Z52" s="147">
        <v>-0.26166916527033379</v>
      </c>
      <c r="AA52" s="136">
        <v>-0.26774558814508964</v>
      </c>
    </row>
    <row r="53" spans="2:27" ht="15" thickBot="1" x14ac:dyDescent="0.25">
      <c r="B53" s="54"/>
      <c r="C53" s="83" t="s">
        <v>152</v>
      </c>
      <c r="D53" s="83"/>
      <c r="E53" s="83"/>
      <c r="F53" s="84"/>
      <c r="G53" s="85" t="s">
        <v>155</v>
      </c>
      <c r="H53" s="141">
        <v>0.95187836712516116</v>
      </c>
      <c r="I53" s="142">
        <v>-1.3863419943817235E-2</v>
      </c>
      <c r="J53" s="142">
        <v>-0.20816129475602452</v>
      </c>
      <c r="K53" s="143">
        <v>-0.35702804774081187</v>
      </c>
      <c r="L53" s="159">
        <v>-0.21326918386330362</v>
      </c>
      <c r="M53" s="142">
        <v>0.40416667778306703</v>
      </c>
      <c r="N53" s="142">
        <v>-0.51199747521091865</v>
      </c>
      <c r="O53" s="143">
        <v>0.12739652310844463</v>
      </c>
      <c r="P53" s="142">
        <v>6.7505386787942712E-2</v>
      </c>
      <c r="Q53" s="142">
        <v>-2.0921067040404751E-3</v>
      </c>
      <c r="R53" s="142">
        <v>-2.8831385882810423E-2</v>
      </c>
      <c r="S53" s="142">
        <v>-1.9365323587322791E-2</v>
      </c>
      <c r="T53" s="159">
        <v>-1.3769165028151065E-2</v>
      </c>
      <c r="U53" s="142">
        <v>-9.9327102274614276E-2</v>
      </c>
      <c r="V53" s="142">
        <v>-0.11919171988830612</v>
      </c>
      <c r="W53" s="143">
        <v>-0.12415703680797208</v>
      </c>
      <c r="X53" s="142">
        <v>-6.8637431055222464E-2</v>
      </c>
      <c r="Y53" s="142">
        <v>-7.3681280571435082E-2</v>
      </c>
      <c r="Z53" s="142">
        <v>-7.4401687946718198E-2</v>
      </c>
      <c r="AA53" s="160">
        <v>-7.5215059210748336E-2</v>
      </c>
    </row>
    <row r="54" spans="2:27" ht="15" thickBot="1" x14ac:dyDescent="0.25"/>
    <row r="55" spans="2:27" ht="30" customHeight="1" x14ac:dyDescent="0.2">
      <c r="B55" s="60" t="str">
        <f>" "&amp;Summary!$H$3&amp;" - labour market [change over the same period in the previous year]"</f>
        <v xml:space="preserve"> Autumn 2023 medium-term forecast (MTF-2023Q3) - labour market [change over the same period in the previous year]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162"/>
      <c r="Y55" s="162"/>
      <c r="Z55" s="162"/>
      <c r="AA55" s="163"/>
    </row>
    <row r="56" spans="2:27" x14ac:dyDescent="0.2">
      <c r="B56" s="300" t="s">
        <v>98</v>
      </c>
      <c r="C56" s="301"/>
      <c r="D56" s="301"/>
      <c r="E56" s="301"/>
      <c r="F56" s="302"/>
      <c r="G56" s="303" t="s">
        <v>18</v>
      </c>
      <c r="H56" s="106" t="str">
        <f t="shared" ref="H56:K56" si="1">H$3</f>
        <v>Actual</v>
      </c>
      <c r="I56" s="289">
        <f t="shared" si="1"/>
        <v>2023</v>
      </c>
      <c r="J56" s="289">
        <f t="shared" si="1"/>
        <v>2024</v>
      </c>
      <c r="K56" s="304">
        <f t="shared" si="1"/>
        <v>2025</v>
      </c>
      <c r="L56" s="285">
        <f>L$3</f>
        <v>2022</v>
      </c>
      <c r="M56" s="286"/>
      <c r="N56" s="286"/>
      <c r="O56" s="288"/>
      <c r="P56" s="285">
        <f>P$3</f>
        <v>2023</v>
      </c>
      <c r="Q56" s="286"/>
      <c r="R56" s="286"/>
      <c r="S56" s="288"/>
      <c r="T56" s="285">
        <f>T$3</f>
        <v>2024</v>
      </c>
      <c r="U56" s="286"/>
      <c r="V56" s="286"/>
      <c r="W56" s="288"/>
      <c r="X56" s="285">
        <f>X$3</f>
        <v>2025</v>
      </c>
      <c r="Y56" s="286"/>
      <c r="Z56" s="286"/>
      <c r="AA56" s="287"/>
    </row>
    <row r="57" spans="2:27" x14ac:dyDescent="0.2">
      <c r="B57" s="295"/>
      <c r="C57" s="296"/>
      <c r="D57" s="296"/>
      <c r="E57" s="296"/>
      <c r="F57" s="297"/>
      <c r="G57" s="299"/>
      <c r="H57" s="107">
        <f>$H$4</f>
        <v>2022</v>
      </c>
      <c r="I57" s="290"/>
      <c r="J57" s="290"/>
      <c r="K57" s="305"/>
      <c r="L57" s="110" t="s">
        <v>0</v>
      </c>
      <c r="M57" s="108" t="s">
        <v>1</v>
      </c>
      <c r="N57" s="108" t="s">
        <v>2</v>
      </c>
      <c r="O57" s="192" t="s">
        <v>3</v>
      </c>
      <c r="P57" s="110" t="s">
        <v>0</v>
      </c>
      <c r="Q57" s="108" t="s">
        <v>1</v>
      </c>
      <c r="R57" s="108" t="s">
        <v>2</v>
      </c>
      <c r="S57" s="192" t="s">
        <v>3</v>
      </c>
      <c r="T57" s="110" t="s">
        <v>0</v>
      </c>
      <c r="U57" s="108" t="s">
        <v>1</v>
      </c>
      <c r="V57" s="108" t="s">
        <v>2</v>
      </c>
      <c r="W57" s="192" t="s">
        <v>3</v>
      </c>
      <c r="X57" s="108" t="s">
        <v>0</v>
      </c>
      <c r="Y57" s="108" t="s">
        <v>1</v>
      </c>
      <c r="Z57" s="108" t="s">
        <v>2</v>
      </c>
      <c r="AA57" s="111" t="s">
        <v>3</v>
      </c>
    </row>
    <row r="58" spans="2:27" ht="4.3499999999999996" customHeight="1" x14ac:dyDescent="0.2">
      <c r="B58" s="3"/>
      <c r="C58" s="56"/>
      <c r="D58" s="56"/>
      <c r="E58" s="56"/>
      <c r="F58" s="81"/>
      <c r="G58" s="41"/>
      <c r="H58" s="138"/>
      <c r="I58" s="56"/>
      <c r="J58" s="56"/>
      <c r="K58" s="81"/>
      <c r="L58" s="154"/>
      <c r="M58" s="56"/>
      <c r="N58" s="56"/>
      <c r="O58" s="81"/>
      <c r="P58" s="56"/>
      <c r="Q58" s="56"/>
      <c r="R58" s="56"/>
      <c r="S58" s="56"/>
      <c r="T58" s="154"/>
      <c r="U58" s="56"/>
      <c r="V58" s="56"/>
      <c r="W58" s="81"/>
      <c r="X58" s="56"/>
      <c r="Y58" s="56"/>
      <c r="Z58" s="56"/>
      <c r="AA58" s="4"/>
    </row>
    <row r="59" spans="2:27" x14ac:dyDescent="0.2">
      <c r="B59" s="7" t="s">
        <v>140</v>
      </c>
      <c r="F59" s="81"/>
      <c r="G59" s="41"/>
      <c r="H59" s="138"/>
      <c r="I59" s="56"/>
      <c r="J59" s="56"/>
      <c r="K59" s="81"/>
      <c r="L59" s="154"/>
      <c r="M59" s="56"/>
      <c r="N59" s="56"/>
      <c r="O59" s="81"/>
      <c r="P59" s="56"/>
      <c r="Q59" s="56"/>
      <c r="R59" s="56"/>
      <c r="S59" s="56"/>
      <c r="T59" s="154"/>
      <c r="U59" s="56"/>
      <c r="V59" s="56"/>
      <c r="W59" s="81"/>
      <c r="X59" s="56"/>
      <c r="Y59" s="56"/>
      <c r="Z59" s="56"/>
      <c r="AA59" s="4"/>
    </row>
    <row r="60" spans="2:27" x14ac:dyDescent="0.2">
      <c r="B60" s="3"/>
      <c r="C60" s="51" t="s">
        <v>141</v>
      </c>
      <c r="F60" s="81"/>
      <c r="G60" s="41" t="s">
        <v>155</v>
      </c>
      <c r="H60" s="128">
        <v>6.048817069423265</v>
      </c>
      <c r="I60" s="147">
        <v>9.419345856973834</v>
      </c>
      <c r="J60" s="147">
        <v>8.350842736222333</v>
      </c>
      <c r="K60" s="130">
        <v>6.2684462005628347</v>
      </c>
      <c r="L60" s="155">
        <v>5.7828045875499328</v>
      </c>
      <c r="M60" s="147">
        <v>5.5846853358622468</v>
      </c>
      <c r="N60" s="147">
        <v>7.5037777502349599</v>
      </c>
      <c r="O60" s="130">
        <v>5.3384198472079731</v>
      </c>
      <c r="P60" s="147">
        <v>7.8208599314419729</v>
      </c>
      <c r="Q60" s="147">
        <v>9.0279212683409611</v>
      </c>
      <c r="R60" s="147">
        <v>9.7401248839036327</v>
      </c>
      <c r="S60" s="147">
        <v>11.01206087540703</v>
      </c>
      <c r="T60" s="155">
        <v>9.6142313462263616</v>
      </c>
      <c r="U60" s="147">
        <v>9.2618637188462145</v>
      </c>
      <c r="V60" s="147">
        <v>7.6525494377373633</v>
      </c>
      <c r="W60" s="130">
        <v>7.0127213095673397</v>
      </c>
      <c r="X60" s="147">
        <v>6.8993655228327952</v>
      </c>
      <c r="Y60" s="147">
        <v>6.5054023833194492</v>
      </c>
      <c r="Z60" s="147">
        <v>6.0472027878871017</v>
      </c>
      <c r="AA60" s="136">
        <v>5.6645589649490802</v>
      </c>
    </row>
    <row r="61" spans="2:27" ht="18" x14ac:dyDescent="0.25">
      <c r="B61" s="3"/>
      <c r="C61" s="51" t="s">
        <v>142</v>
      </c>
      <c r="F61" s="81"/>
      <c r="G61" s="41" t="s">
        <v>155</v>
      </c>
      <c r="H61" s="254">
        <v>6.9217006489495532</v>
      </c>
      <c r="I61" s="255">
        <v>9.3695349267627819</v>
      </c>
      <c r="J61" s="255">
        <v>8.1841271564148315</v>
      </c>
      <c r="K61" s="256">
        <v>6.1747209498962121</v>
      </c>
      <c r="L61" s="252">
        <v>7.0439138977175446</v>
      </c>
      <c r="M61" s="29">
        <v>6.6826684613832725</v>
      </c>
      <c r="N61" s="29">
        <v>7.9977616573532373</v>
      </c>
      <c r="O61" s="251">
        <v>5.9986860074580477</v>
      </c>
      <c r="P61" s="29">
        <v>8.3508715288466107</v>
      </c>
      <c r="Q61" s="29">
        <v>8.7090939736102797</v>
      </c>
      <c r="R61" s="29">
        <v>9.6494221917648133</v>
      </c>
      <c r="S61" s="29">
        <v>10.709081821973413</v>
      </c>
      <c r="T61" s="252">
        <v>9.1533452800919264</v>
      </c>
      <c r="U61" s="29">
        <v>9.1123211740503649</v>
      </c>
      <c r="V61" s="29">
        <v>7.6130504874214751</v>
      </c>
      <c r="W61" s="251">
        <v>6.9732381064276865</v>
      </c>
      <c r="X61" s="29">
        <v>6.859885117749684</v>
      </c>
      <c r="Y61" s="29">
        <v>6.4659320120094179</v>
      </c>
      <c r="Z61" s="29">
        <v>5.9009756112097307</v>
      </c>
      <c r="AA61" s="253">
        <v>5.5187277821811165</v>
      </c>
    </row>
    <row r="62" spans="2:27" ht="18.75" thickBot="1" x14ac:dyDescent="0.3">
      <c r="B62" s="54"/>
      <c r="C62" s="83" t="s">
        <v>146</v>
      </c>
      <c r="D62" s="83"/>
      <c r="E62" s="83"/>
      <c r="F62" s="84"/>
      <c r="G62" s="85" t="s">
        <v>155</v>
      </c>
      <c r="H62" s="141">
        <v>-9.7915494902139244E-2</v>
      </c>
      <c r="I62" s="142">
        <v>1.1408384896217001</v>
      </c>
      <c r="J62" s="142">
        <v>2.1391745388468024</v>
      </c>
      <c r="K62" s="143">
        <v>3.1856503135266507</v>
      </c>
      <c r="L62" s="159">
        <v>0.92662805731100661</v>
      </c>
      <c r="M62" s="142">
        <v>-0.57994395965739898</v>
      </c>
      <c r="N62" s="142">
        <v>-0.37593939416990452</v>
      </c>
      <c r="O62" s="143">
        <v>-0.33982966815942461</v>
      </c>
      <c r="P62" s="142">
        <v>0.40037733269173259</v>
      </c>
      <c r="Q62" s="142">
        <v>1.1327344825994032</v>
      </c>
      <c r="R62" s="142">
        <v>1.2382591806802168</v>
      </c>
      <c r="S62" s="142">
        <v>1.7887882481311408</v>
      </c>
      <c r="T62" s="159">
        <v>1.5919094552611313</v>
      </c>
      <c r="U62" s="142">
        <v>2.1936528515829679</v>
      </c>
      <c r="V62" s="142">
        <v>2.2973671614500546</v>
      </c>
      <c r="W62" s="143">
        <v>2.467000557856224</v>
      </c>
      <c r="X62" s="142">
        <v>3.2679280536944049</v>
      </c>
      <c r="Y62" s="142">
        <v>3.0657763746776823</v>
      </c>
      <c r="Z62" s="142">
        <v>3.3070651194036884</v>
      </c>
      <c r="AA62" s="160">
        <v>3.1057976911736489</v>
      </c>
    </row>
    <row r="63" spans="2:27" ht="4.3499999999999996" customHeight="1" x14ac:dyDescent="0.2"/>
    <row r="64" spans="2:27" x14ac:dyDescent="0.2">
      <c r="B64" s="51" t="s">
        <v>217</v>
      </c>
    </row>
    <row r="65" spans="2:2" x14ac:dyDescent="0.2">
      <c r="B65" s="51" t="s">
        <v>159</v>
      </c>
    </row>
    <row r="66" spans="2:2" x14ac:dyDescent="0.2">
      <c r="B66" s="51" t="s">
        <v>160</v>
      </c>
    </row>
    <row r="67" spans="2:2" x14ac:dyDescent="0.2">
      <c r="B67" s="51" t="s">
        <v>161</v>
      </c>
    </row>
    <row r="68" spans="2:2" x14ac:dyDescent="0.2">
      <c r="B68" s="51" t="s">
        <v>162</v>
      </c>
    </row>
    <row r="69" spans="2:2" x14ac:dyDescent="0.2">
      <c r="B69" s="51" t="s">
        <v>163</v>
      </c>
    </row>
  </sheetData>
  <mergeCells count="27">
    <mergeCell ref="J3:J4"/>
    <mergeCell ref="J31:J32"/>
    <mergeCell ref="J56:J57"/>
    <mergeCell ref="I3:I4"/>
    <mergeCell ref="B3:F4"/>
    <mergeCell ref="G3:G4"/>
    <mergeCell ref="B56:F57"/>
    <mergeCell ref="I31:I32"/>
    <mergeCell ref="I56:I57"/>
    <mergeCell ref="B31:F32"/>
    <mergeCell ref="G31:G32"/>
    <mergeCell ref="G56:G57"/>
    <mergeCell ref="K56:K57"/>
    <mergeCell ref="K31:K32"/>
    <mergeCell ref="K3:K4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A45"/>
  <sheetViews>
    <sheetView zoomScale="80" zoomScaleNormal="80" workbookViewId="0">
      <selection activeCell="F46" sqref="F46"/>
    </sheetView>
  </sheetViews>
  <sheetFormatPr defaultColWidth="9.140625" defaultRowHeight="14.25" x14ac:dyDescent="0.2"/>
  <cols>
    <col min="1" max="5" width="3.140625" style="51" customWidth="1"/>
    <col min="6" max="6" width="44.5703125" style="51" customWidth="1"/>
    <col min="7" max="7" width="26.140625" style="51" customWidth="1"/>
    <col min="8" max="8" width="10.85546875" style="51" customWidth="1"/>
    <col min="9" max="11" width="9.140625" style="51" customWidth="1"/>
    <col min="12" max="23" width="9.140625" style="51"/>
    <col min="24" max="27" width="9.140625" style="51" customWidth="1"/>
    <col min="28" max="16384" width="9.140625" style="51"/>
  </cols>
  <sheetData>
    <row r="1" spans="2:27" ht="22.5" customHeight="1" thickBot="1" x14ac:dyDescent="0.35">
      <c r="B1" s="50" t="s">
        <v>164</v>
      </c>
    </row>
    <row r="2" spans="2:27" ht="30" customHeight="1" x14ac:dyDescent="0.2">
      <c r="B2" s="60" t="str">
        <f>" "&amp;Summary!$H$3&amp;" - trade balance and balance of payments [level]"</f>
        <v xml:space="preserve"> Autumn 2023 medium-term forecast (MTF-2023Q3) - trade balance and balance of payments [level]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2"/>
    </row>
    <row r="3" spans="2:27" x14ac:dyDescent="0.2">
      <c r="B3" s="300" t="s">
        <v>98</v>
      </c>
      <c r="C3" s="301"/>
      <c r="D3" s="301"/>
      <c r="E3" s="301"/>
      <c r="F3" s="302"/>
      <c r="G3" s="303" t="s">
        <v>18</v>
      </c>
      <c r="H3" s="106" t="s">
        <v>19</v>
      </c>
      <c r="I3" s="289">
        <v>2023</v>
      </c>
      <c r="J3" s="289">
        <v>2024</v>
      </c>
      <c r="K3" s="304">
        <v>2025</v>
      </c>
      <c r="L3" s="285">
        <v>2022</v>
      </c>
      <c r="M3" s="286"/>
      <c r="N3" s="286"/>
      <c r="O3" s="288"/>
      <c r="P3" s="285">
        <v>2023</v>
      </c>
      <c r="Q3" s="286"/>
      <c r="R3" s="286"/>
      <c r="S3" s="288"/>
      <c r="T3" s="285">
        <v>2024</v>
      </c>
      <c r="U3" s="286"/>
      <c r="V3" s="286"/>
      <c r="W3" s="288"/>
      <c r="X3" s="286">
        <v>2025</v>
      </c>
      <c r="Y3" s="286"/>
      <c r="Z3" s="286"/>
      <c r="AA3" s="287"/>
    </row>
    <row r="4" spans="2:27" x14ac:dyDescent="0.2">
      <c r="B4" s="295"/>
      <c r="C4" s="296"/>
      <c r="D4" s="296"/>
      <c r="E4" s="296"/>
      <c r="F4" s="297"/>
      <c r="G4" s="299"/>
      <c r="H4" s="164">
        <v>2022</v>
      </c>
      <c r="I4" s="290"/>
      <c r="J4" s="290"/>
      <c r="K4" s="305"/>
      <c r="L4" s="110" t="s">
        <v>0</v>
      </c>
      <c r="M4" s="108" t="s">
        <v>1</v>
      </c>
      <c r="N4" s="108" t="s">
        <v>2</v>
      </c>
      <c r="O4" s="195" t="s">
        <v>3</v>
      </c>
      <c r="P4" s="110" t="s">
        <v>0</v>
      </c>
      <c r="Q4" s="108" t="s">
        <v>1</v>
      </c>
      <c r="R4" s="108" t="s">
        <v>2</v>
      </c>
      <c r="S4" s="195" t="s">
        <v>3</v>
      </c>
      <c r="T4" s="110" t="s">
        <v>0</v>
      </c>
      <c r="U4" s="108" t="s">
        <v>1</v>
      </c>
      <c r="V4" s="108" t="s">
        <v>2</v>
      </c>
      <c r="W4" s="195" t="s">
        <v>3</v>
      </c>
      <c r="X4" s="108" t="s">
        <v>0</v>
      </c>
      <c r="Y4" s="108" t="s">
        <v>1</v>
      </c>
      <c r="Z4" s="108" t="s">
        <v>2</v>
      </c>
      <c r="AA4" s="111" t="s">
        <v>3</v>
      </c>
    </row>
    <row r="5" spans="2:27" ht="3.75" customHeight="1" x14ac:dyDescent="0.2">
      <c r="B5" s="7"/>
      <c r="C5" s="8"/>
      <c r="D5" s="8"/>
      <c r="E5" s="8"/>
      <c r="F5" s="112"/>
      <c r="G5" s="113"/>
      <c r="H5" s="70"/>
      <c r="I5" s="71"/>
      <c r="J5" s="191"/>
      <c r="K5" s="114"/>
      <c r="L5" s="115"/>
      <c r="M5" s="115"/>
      <c r="N5" s="115"/>
      <c r="O5" s="116"/>
      <c r="P5" s="115"/>
      <c r="Q5" s="115"/>
      <c r="R5" s="115"/>
      <c r="S5" s="116"/>
      <c r="T5" s="115"/>
      <c r="U5" s="115"/>
      <c r="V5" s="115"/>
      <c r="W5" s="116"/>
      <c r="X5" s="115"/>
      <c r="Y5" s="115"/>
      <c r="Z5" s="115"/>
      <c r="AA5" s="117"/>
    </row>
    <row r="6" spans="2:27" x14ac:dyDescent="0.2">
      <c r="B6" s="7" t="s">
        <v>165</v>
      </c>
      <c r="C6" s="210"/>
      <c r="D6" s="210"/>
      <c r="E6" s="210"/>
      <c r="F6" s="68"/>
      <c r="G6" s="69"/>
      <c r="H6" s="73"/>
      <c r="I6" s="74"/>
      <c r="J6" s="74"/>
      <c r="K6" s="118"/>
      <c r="L6" s="119"/>
      <c r="M6" s="119"/>
      <c r="N6" s="119"/>
      <c r="O6" s="120"/>
      <c r="P6" s="119"/>
      <c r="Q6" s="119"/>
      <c r="R6" s="119"/>
      <c r="S6" s="120"/>
      <c r="T6" s="119"/>
      <c r="U6" s="119"/>
      <c r="V6" s="119"/>
      <c r="W6" s="120"/>
      <c r="X6" s="119"/>
      <c r="Y6" s="119"/>
      <c r="Z6" s="119"/>
      <c r="AA6" s="121"/>
    </row>
    <row r="7" spans="2:27" x14ac:dyDescent="0.2">
      <c r="B7" s="7"/>
      <c r="C7" s="209" t="s">
        <v>103</v>
      </c>
      <c r="D7" s="210"/>
      <c r="E7" s="210"/>
      <c r="F7" s="68"/>
      <c r="G7" s="41" t="s">
        <v>166</v>
      </c>
      <c r="H7" s="77">
        <v>89903.442417755999</v>
      </c>
      <c r="I7" s="228">
        <v>89230.658306399186</v>
      </c>
      <c r="J7" s="228">
        <v>95296.611725147435</v>
      </c>
      <c r="K7" s="122">
        <v>99093.552009758016</v>
      </c>
      <c r="L7" s="105">
        <v>22441.262481679445</v>
      </c>
      <c r="M7" s="105">
        <v>21877.269569827116</v>
      </c>
      <c r="N7" s="105">
        <v>22923.026635091235</v>
      </c>
      <c r="O7" s="123">
        <v>22661.883731158207</v>
      </c>
      <c r="P7" s="105">
        <v>21304.803028855626</v>
      </c>
      <c r="Q7" s="105">
        <v>22141.293584598236</v>
      </c>
      <c r="R7" s="105">
        <v>22720.93668324341</v>
      </c>
      <c r="S7" s="123">
        <v>23063.625009701907</v>
      </c>
      <c r="T7" s="105">
        <v>23306.655408342762</v>
      </c>
      <c r="U7" s="105">
        <v>23760.0556219395</v>
      </c>
      <c r="V7" s="105">
        <v>23987.878049527149</v>
      </c>
      <c r="W7" s="123">
        <v>24242.022645338027</v>
      </c>
      <c r="X7" s="105">
        <v>24466.598060722408</v>
      </c>
      <c r="Y7" s="105">
        <v>24685.229142044125</v>
      </c>
      <c r="Z7" s="105">
        <v>24875.939913713006</v>
      </c>
      <c r="AA7" s="124">
        <v>25065.784893278476</v>
      </c>
    </row>
    <row r="8" spans="2:27" x14ac:dyDescent="0.2">
      <c r="B8" s="3"/>
      <c r="D8" s="165" t="s">
        <v>167</v>
      </c>
      <c r="F8" s="81"/>
      <c r="G8" s="41" t="s">
        <v>166</v>
      </c>
      <c r="H8" s="77">
        <v>42242.488442781585</v>
      </c>
      <c r="I8" s="228">
        <v>42630.447832204656</v>
      </c>
      <c r="J8" s="228">
        <v>45296.000935714612</v>
      </c>
      <c r="K8" s="122">
        <v>46845.82923820513</v>
      </c>
      <c r="L8" s="228">
        <v>10803.643367674671</v>
      </c>
      <c r="M8" s="228">
        <v>10116.8603363325</v>
      </c>
      <c r="N8" s="228">
        <v>10515.747858989418</v>
      </c>
      <c r="O8" s="122">
        <v>10806.236879784998</v>
      </c>
      <c r="P8" s="228">
        <v>10197.187786523626</v>
      </c>
      <c r="Q8" s="228">
        <v>10567.49145316618</v>
      </c>
      <c r="R8" s="228">
        <v>10851.195542980633</v>
      </c>
      <c r="S8" s="122">
        <v>11014.573049534218</v>
      </c>
      <c r="T8" s="228">
        <v>11107.690190586696</v>
      </c>
      <c r="U8" s="228">
        <v>11300.458025036902</v>
      </c>
      <c r="V8" s="228">
        <v>11392.237517758856</v>
      </c>
      <c r="W8" s="122">
        <v>11495.615202332157</v>
      </c>
      <c r="X8" s="228">
        <v>11588.21478678626</v>
      </c>
      <c r="Y8" s="228">
        <v>11677.13843507863</v>
      </c>
      <c r="Z8" s="228">
        <v>11752.963571406553</v>
      </c>
      <c r="AA8" s="79">
        <v>11827.512444933684</v>
      </c>
    </row>
    <row r="9" spans="2:27" ht="15" customHeight="1" x14ac:dyDescent="0.2">
      <c r="B9" s="3"/>
      <c r="D9" s="165" t="s">
        <v>168</v>
      </c>
      <c r="F9" s="81"/>
      <c r="G9" s="41" t="s">
        <v>166</v>
      </c>
      <c r="H9" s="77">
        <v>47653.377567101459</v>
      </c>
      <c r="I9" s="228">
        <v>46600.210474194522</v>
      </c>
      <c r="J9" s="228">
        <v>50000.610789432831</v>
      </c>
      <c r="K9" s="122">
        <v>52247.722771552893</v>
      </c>
      <c r="L9" s="228">
        <v>11709.072427693472</v>
      </c>
      <c r="M9" s="228">
        <v>11792.983435284588</v>
      </c>
      <c r="N9" s="228">
        <v>12246.742320720587</v>
      </c>
      <c r="O9" s="122">
        <v>11904.579383402814</v>
      </c>
      <c r="P9" s="228">
        <v>11199.919455106665</v>
      </c>
      <c r="Q9" s="228">
        <v>11501.425613773623</v>
      </c>
      <c r="R9" s="228">
        <v>11849.813445146545</v>
      </c>
      <c r="S9" s="122">
        <v>12049.05196016769</v>
      </c>
      <c r="T9" s="228">
        <v>12198.965217756064</v>
      </c>
      <c r="U9" s="228">
        <v>12459.5975969026</v>
      </c>
      <c r="V9" s="228">
        <v>12595.640531768295</v>
      </c>
      <c r="W9" s="122">
        <v>12746.40744300587</v>
      </c>
      <c r="X9" s="228">
        <v>12878.383273936146</v>
      </c>
      <c r="Y9" s="228">
        <v>13008.090706965497</v>
      </c>
      <c r="Z9" s="228">
        <v>13122.976342306452</v>
      </c>
      <c r="AA9" s="79">
        <v>13238.272448344795</v>
      </c>
    </row>
    <row r="10" spans="2:27" ht="3.75" customHeight="1" x14ac:dyDescent="0.2">
      <c r="B10" s="3"/>
      <c r="F10" s="81"/>
      <c r="G10" s="41"/>
      <c r="H10" s="77"/>
      <c r="I10" s="228"/>
      <c r="J10" s="228"/>
      <c r="K10" s="122"/>
      <c r="L10" s="228"/>
      <c r="M10" s="228"/>
      <c r="N10" s="228"/>
      <c r="O10" s="122"/>
      <c r="P10" s="228"/>
      <c r="Q10" s="228"/>
      <c r="R10" s="228"/>
      <c r="S10" s="122"/>
      <c r="T10" s="228"/>
      <c r="U10" s="228"/>
      <c r="V10" s="228"/>
      <c r="W10" s="122"/>
      <c r="X10" s="228"/>
      <c r="Y10" s="228"/>
      <c r="Z10" s="228"/>
      <c r="AA10" s="79"/>
    </row>
    <row r="11" spans="2:27" ht="15" customHeight="1" x14ac:dyDescent="0.2">
      <c r="B11" s="3"/>
      <c r="C11" s="51" t="s">
        <v>104</v>
      </c>
      <c r="F11" s="81"/>
      <c r="G11" s="41" t="s">
        <v>166</v>
      </c>
      <c r="H11" s="125">
        <v>88674.34692025758</v>
      </c>
      <c r="I11" s="105">
        <v>81800.843167537314</v>
      </c>
      <c r="J11" s="105">
        <v>88496.53307943356</v>
      </c>
      <c r="K11" s="123">
        <v>91383.845633697987</v>
      </c>
      <c r="L11" s="105">
        <v>22248.715794450258</v>
      </c>
      <c r="M11" s="105">
        <v>21410.287829849945</v>
      </c>
      <c r="N11" s="105">
        <v>22324.787627991696</v>
      </c>
      <c r="O11" s="123">
        <v>22690.555667965666</v>
      </c>
      <c r="P11" s="105">
        <v>19239.82329191847</v>
      </c>
      <c r="Q11" s="105">
        <v>20033.666214748038</v>
      </c>
      <c r="R11" s="105">
        <v>20892.599606352149</v>
      </c>
      <c r="S11" s="123">
        <v>21634.75405451866</v>
      </c>
      <c r="T11" s="105">
        <v>21816.351598038935</v>
      </c>
      <c r="U11" s="105">
        <v>22055.91905949678</v>
      </c>
      <c r="V11" s="105">
        <v>22215.951733021706</v>
      </c>
      <c r="W11" s="123">
        <v>22408.310688876139</v>
      </c>
      <c r="X11" s="105">
        <v>22578.52148102906</v>
      </c>
      <c r="Y11" s="105">
        <v>22755.504024662616</v>
      </c>
      <c r="Z11" s="105">
        <v>22947.59501307195</v>
      </c>
      <c r="AA11" s="124">
        <v>23102.225114934354</v>
      </c>
    </row>
    <row r="12" spans="2:27" ht="15" customHeight="1" x14ac:dyDescent="0.2">
      <c r="B12" s="3"/>
      <c r="D12" s="165" t="s">
        <v>169</v>
      </c>
      <c r="F12" s="81"/>
      <c r="G12" s="41" t="s">
        <v>166</v>
      </c>
      <c r="H12" s="77">
        <v>26348.774752918507</v>
      </c>
      <c r="I12" s="228">
        <v>24378.113172709207</v>
      </c>
      <c r="J12" s="228">
        <v>26350.365405768564</v>
      </c>
      <c r="K12" s="122">
        <v>27210.079771948764</v>
      </c>
      <c r="L12" s="228">
        <v>6654.5076447635183</v>
      </c>
      <c r="M12" s="228">
        <v>6357.5503000297167</v>
      </c>
      <c r="N12" s="228">
        <v>6593.2585078891689</v>
      </c>
      <c r="O12" s="122">
        <v>6743.4583002361023</v>
      </c>
      <c r="P12" s="228">
        <v>5758.1572850612974</v>
      </c>
      <c r="Q12" s="228">
        <v>5934.8926838491825</v>
      </c>
      <c r="R12" s="228">
        <v>6243.1874041128931</v>
      </c>
      <c r="S12" s="122">
        <v>6441.8757996858312</v>
      </c>
      <c r="T12" s="228">
        <v>6495.9475408268554</v>
      </c>
      <c r="U12" s="228">
        <v>6567.280167417779</v>
      </c>
      <c r="V12" s="228">
        <v>6614.9308411504871</v>
      </c>
      <c r="W12" s="122">
        <v>6672.206856373442</v>
      </c>
      <c r="X12" s="228">
        <v>6722.8881250420009</v>
      </c>
      <c r="Y12" s="228">
        <v>6775.5857227094775</v>
      </c>
      <c r="Z12" s="228">
        <v>6832.7819490429765</v>
      </c>
      <c r="AA12" s="79">
        <v>6878.8239751543078</v>
      </c>
    </row>
    <row r="13" spans="2:27" ht="15" customHeight="1" x14ac:dyDescent="0.2">
      <c r="B13" s="3"/>
      <c r="D13" s="165" t="s">
        <v>170</v>
      </c>
      <c r="F13" s="81"/>
      <c r="G13" s="41" t="s">
        <v>166</v>
      </c>
      <c r="H13" s="77">
        <v>62309.294537884074</v>
      </c>
      <c r="I13" s="228">
        <v>57422.729994828114</v>
      </c>
      <c r="J13" s="228">
        <v>62146.167673665004</v>
      </c>
      <c r="K13" s="122">
        <v>64173.765861749227</v>
      </c>
      <c r="L13" s="228">
        <v>15683.208343008853</v>
      </c>
      <c r="M13" s="228">
        <v>14968.830322085745</v>
      </c>
      <c r="N13" s="228">
        <v>15691.495064138318</v>
      </c>
      <c r="O13" s="122">
        <v>15965.760808651154</v>
      </c>
      <c r="P13" s="228">
        <v>13538.820938057675</v>
      </c>
      <c r="Q13" s="228">
        <v>13997.033650283141</v>
      </c>
      <c r="R13" s="228">
        <v>14693.997151654467</v>
      </c>
      <c r="S13" s="122">
        <v>15192.878254832829</v>
      </c>
      <c r="T13" s="228">
        <v>15320.404057212081</v>
      </c>
      <c r="U13" s="228">
        <v>15488.638892079001</v>
      </c>
      <c r="V13" s="228">
        <v>15601.020891871221</v>
      </c>
      <c r="W13" s="122">
        <v>15736.103832502698</v>
      </c>
      <c r="X13" s="228">
        <v>15855.633355987062</v>
      </c>
      <c r="Y13" s="228">
        <v>15979.918301953139</v>
      </c>
      <c r="Z13" s="228">
        <v>16114.813064028976</v>
      </c>
      <c r="AA13" s="79">
        <v>16223.40113978005</v>
      </c>
    </row>
    <row r="14" spans="2:27" ht="3.75" customHeight="1" x14ac:dyDescent="0.2">
      <c r="B14" s="3"/>
      <c r="F14" s="81"/>
      <c r="G14" s="41"/>
      <c r="H14" s="77"/>
      <c r="I14" s="228"/>
      <c r="J14" s="228"/>
      <c r="K14" s="122"/>
      <c r="L14" s="228"/>
      <c r="M14" s="228"/>
      <c r="N14" s="228"/>
      <c r="O14" s="122"/>
      <c r="P14" s="228"/>
      <c r="Q14" s="228"/>
      <c r="R14" s="228"/>
      <c r="S14" s="122"/>
      <c r="T14" s="228"/>
      <c r="U14" s="228"/>
      <c r="V14" s="228"/>
      <c r="W14" s="122"/>
      <c r="X14" s="228"/>
      <c r="Y14" s="228"/>
      <c r="Z14" s="228"/>
      <c r="AA14" s="79"/>
    </row>
    <row r="15" spans="2:27" ht="15" customHeight="1" x14ac:dyDescent="0.2">
      <c r="B15" s="3"/>
      <c r="C15" s="51" t="s">
        <v>171</v>
      </c>
      <c r="F15" s="81"/>
      <c r="G15" s="41" t="s">
        <v>166</v>
      </c>
      <c r="H15" s="125">
        <v>1229.0954974984379</v>
      </c>
      <c r="I15" s="105">
        <v>7429.8151388618608</v>
      </c>
      <c r="J15" s="105">
        <v>6800.0786457138784</v>
      </c>
      <c r="K15" s="123">
        <v>7709.7063760600358</v>
      </c>
      <c r="L15" s="105">
        <v>192.54668722918723</v>
      </c>
      <c r="M15" s="105">
        <v>466.98173997717095</v>
      </c>
      <c r="N15" s="105">
        <v>598.23900709953887</v>
      </c>
      <c r="O15" s="123">
        <v>-28.671936807459133</v>
      </c>
      <c r="P15" s="105">
        <v>2064.9797369371554</v>
      </c>
      <c r="Q15" s="105">
        <v>2107.6273698501973</v>
      </c>
      <c r="R15" s="105">
        <v>1828.3370768912609</v>
      </c>
      <c r="S15" s="123">
        <v>1428.8709551832471</v>
      </c>
      <c r="T15" s="105">
        <v>1490.303810303827</v>
      </c>
      <c r="U15" s="105">
        <v>1704.1365624427199</v>
      </c>
      <c r="V15" s="105">
        <v>1771.9263165054435</v>
      </c>
      <c r="W15" s="123">
        <v>1833.7119564618879</v>
      </c>
      <c r="X15" s="105">
        <v>1888.0765796933483</v>
      </c>
      <c r="Y15" s="105">
        <v>1929.7251173815093</v>
      </c>
      <c r="Z15" s="105">
        <v>1928.3449006410556</v>
      </c>
      <c r="AA15" s="124">
        <v>1963.5597783441226</v>
      </c>
    </row>
    <row r="16" spans="2:27" ht="4.3499999999999996" customHeight="1" x14ac:dyDescent="0.2">
      <c r="B16" s="7"/>
      <c r="F16" s="81"/>
      <c r="G16" s="41"/>
      <c r="H16" s="125"/>
      <c r="I16" s="105"/>
      <c r="J16" s="105"/>
      <c r="K16" s="123"/>
      <c r="L16" s="105"/>
      <c r="M16" s="105"/>
      <c r="N16" s="105"/>
      <c r="O16" s="123"/>
      <c r="P16" s="105"/>
      <c r="Q16" s="105"/>
      <c r="R16" s="105"/>
      <c r="S16" s="123"/>
      <c r="T16" s="105"/>
      <c r="U16" s="105"/>
      <c r="V16" s="105"/>
      <c r="W16" s="123"/>
      <c r="X16" s="105"/>
      <c r="Y16" s="105"/>
      <c r="Z16" s="105"/>
      <c r="AA16" s="124"/>
    </row>
    <row r="17" spans="2:27" ht="15" customHeight="1" x14ac:dyDescent="0.2">
      <c r="B17" s="7" t="s">
        <v>172</v>
      </c>
      <c r="C17" s="210"/>
      <c r="D17" s="210"/>
      <c r="E17" s="210"/>
      <c r="F17" s="68"/>
      <c r="G17" s="41"/>
      <c r="H17" s="125"/>
      <c r="I17" s="105"/>
      <c r="J17" s="105"/>
      <c r="K17" s="123"/>
      <c r="L17" s="105"/>
      <c r="M17" s="105"/>
      <c r="N17" s="105"/>
      <c r="O17" s="123"/>
      <c r="P17" s="105"/>
      <c r="Q17" s="105"/>
      <c r="R17" s="105"/>
      <c r="S17" s="123"/>
      <c r="T17" s="105"/>
      <c r="U17" s="105"/>
      <c r="V17" s="105"/>
      <c r="W17" s="123"/>
      <c r="X17" s="105"/>
      <c r="Y17" s="105"/>
      <c r="Z17" s="105"/>
      <c r="AA17" s="124"/>
    </row>
    <row r="18" spans="2:27" ht="15" customHeight="1" x14ac:dyDescent="0.25">
      <c r="B18" s="7"/>
      <c r="C18" s="209" t="s">
        <v>103</v>
      </c>
      <c r="D18" s="210"/>
      <c r="E18" s="210"/>
      <c r="F18" s="68"/>
      <c r="G18" s="41" t="s">
        <v>173</v>
      </c>
      <c r="H18" s="125">
        <v>108464.81937835037</v>
      </c>
      <c r="I18" s="105">
        <v>112920.44739780549</v>
      </c>
      <c r="J18" s="105">
        <v>118896.78654710916</v>
      </c>
      <c r="K18" s="123">
        <v>126489.69786943831</v>
      </c>
      <c r="L18" s="230"/>
      <c r="M18" s="230"/>
      <c r="N18" s="230"/>
      <c r="O18" s="126"/>
      <c r="P18" s="263"/>
      <c r="Q18" s="263"/>
      <c r="R18" s="263"/>
      <c r="S18" s="126"/>
      <c r="T18" s="263"/>
      <c r="U18" s="263"/>
      <c r="V18" s="263"/>
      <c r="W18" s="126"/>
      <c r="X18" s="263"/>
      <c r="Y18" s="263"/>
      <c r="Z18" s="263"/>
      <c r="AA18" s="127"/>
    </row>
    <row r="19" spans="2:27" ht="15" customHeight="1" x14ac:dyDescent="0.2">
      <c r="B19" s="3"/>
      <c r="C19" s="51" t="s">
        <v>104</v>
      </c>
      <c r="F19" s="81"/>
      <c r="G19" s="41" t="s">
        <v>174</v>
      </c>
      <c r="H19" s="125">
        <v>114714.67734936501</v>
      </c>
      <c r="I19" s="105">
        <v>110536.97801713967</v>
      </c>
      <c r="J19" s="105">
        <v>114802.80308437385</v>
      </c>
      <c r="K19" s="123">
        <v>120558.56807879967</v>
      </c>
      <c r="L19" s="230"/>
      <c r="M19" s="230"/>
      <c r="N19" s="230"/>
      <c r="O19" s="126"/>
      <c r="P19" s="263"/>
      <c r="Q19" s="263"/>
      <c r="R19" s="263"/>
      <c r="S19" s="126"/>
      <c r="T19" s="263"/>
      <c r="U19" s="263"/>
      <c r="V19" s="263"/>
      <c r="W19" s="126"/>
      <c r="X19" s="263"/>
      <c r="Y19" s="263"/>
      <c r="Z19" s="263"/>
      <c r="AA19" s="127"/>
    </row>
    <row r="20" spans="2:27" ht="3.75" customHeight="1" x14ac:dyDescent="0.2">
      <c r="B20" s="3"/>
      <c r="D20" s="165"/>
      <c r="F20" s="81"/>
      <c r="G20" s="41"/>
      <c r="H20" s="125"/>
      <c r="I20" s="105"/>
      <c r="J20" s="105"/>
      <c r="K20" s="123"/>
      <c r="L20" s="263"/>
      <c r="M20" s="263"/>
      <c r="N20" s="263"/>
      <c r="O20" s="126"/>
      <c r="P20" s="263"/>
      <c r="Q20" s="263"/>
      <c r="R20" s="263"/>
      <c r="S20" s="126"/>
      <c r="T20" s="263"/>
      <c r="U20" s="263"/>
      <c r="V20" s="263"/>
      <c r="W20" s="126"/>
      <c r="X20" s="263"/>
      <c r="Y20" s="263"/>
      <c r="Z20" s="263"/>
      <c r="AA20" s="127"/>
    </row>
    <row r="21" spans="2:27" ht="15" customHeight="1" x14ac:dyDescent="0.2">
      <c r="B21" s="3"/>
      <c r="C21" s="209" t="s">
        <v>175</v>
      </c>
      <c r="F21" s="81"/>
      <c r="G21" s="41" t="s">
        <v>174</v>
      </c>
      <c r="H21" s="125">
        <v>-6249.8579710146441</v>
      </c>
      <c r="I21" s="105">
        <v>2383.4693806658179</v>
      </c>
      <c r="J21" s="105">
        <v>4093.9834627353121</v>
      </c>
      <c r="K21" s="123">
        <v>5931.1297906386462</v>
      </c>
      <c r="L21" s="263"/>
      <c r="M21" s="263"/>
      <c r="N21" s="263"/>
      <c r="O21" s="126"/>
      <c r="P21" s="263"/>
      <c r="Q21" s="263"/>
      <c r="R21" s="263"/>
      <c r="S21" s="126"/>
      <c r="T21" s="263"/>
      <c r="U21" s="263"/>
      <c r="V21" s="263"/>
      <c r="W21" s="126"/>
      <c r="X21" s="263"/>
      <c r="Y21" s="263"/>
      <c r="Z21" s="263"/>
      <c r="AA21" s="127"/>
    </row>
    <row r="22" spans="2:27" ht="15" customHeight="1" x14ac:dyDescent="0.2">
      <c r="B22" s="7"/>
      <c r="C22" s="209" t="s">
        <v>175</v>
      </c>
      <c r="F22" s="81"/>
      <c r="G22" s="41" t="s">
        <v>55</v>
      </c>
      <c r="H22" s="128">
        <v>-5.6997251192791625</v>
      </c>
      <c r="I22" s="147">
        <v>1.9641655638501947</v>
      </c>
      <c r="J22" s="147">
        <v>3.1695089921159125</v>
      </c>
      <c r="K22" s="130">
        <v>4.3157836936062388</v>
      </c>
      <c r="L22" s="263"/>
      <c r="M22" s="263"/>
      <c r="N22" s="263"/>
      <c r="O22" s="126"/>
      <c r="P22" s="263"/>
      <c r="Q22" s="263"/>
      <c r="R22" s="263"/>
      <c r="S22" s="126"/>
      <c r="T22" s="263"/>
      <c r="U22" s="263"/>
      <c r="V22" s="263"/>
      <c r="W22" s="126"/>
      <c r="X22" s="263"/>
      <c r="Y22" s="263"/>
      <c r="Z22" s="263"/>
      <c r="AA22" s="127"/>
    </row>
    <row r="23" spans="2:27" ht="15" customHeight="1" x14ac:dyDescent="0.2">
      <c r="B23" s="3"/>
      <c r="C23" s="209" t="s">
        <v>176</v>
      </c>
      <c r="F23" s="81"/>
      <c r="G23" s="41" t="s">
        <v>174</v>
      </c>
      <c r="H23" s="125">
        <v>-8937.9667268848989</v>
      </c>
      <c r="I23" s="105">
        <v>211.41128918540562</v>
      </c>
      <c r="J23" s="105">
        <v>1135.693586745183</v>
      </c>
      <c r="K23" s="123">
        <v>2877.0473441719441</v>
      </c>
      <c r="L23" s="263"/>
      <c r="M23" s="263"/>
      <c r="N23" s="263"/>
      <c r="O23" s="126"/>
      <c r="P23" s="263"/>
      <c r="Q23" s="263"/>
      <c r="R23" s="263"/>
      <c r="S23" s="126"/>
      <c r="T23" s="263"/>
      <c r="U23" s="263"/>
      <c r="V23" s="263"/>
      <c r="W23" s="126"/>
      <c r="X23" s="263"/>
      <c r="Y23" s="263"/>
      <c r="Z23" s="263"/>
      <c r="AA23" s="127"/>
    </row>
    <row r="24" spans="2:27" ht="15" customHeight="1" x14ac:dyDescent="0.2">
      <c r="B24" s="3"/>
      <c r="C24" s="209" t="s">
        <v>176</v>
      </c>
      <c r="F24" s="81"/>
      <c r="G24" s="41" t="s">
        <v>55</v>
      </c>
      <c r="H24" s="128">
        <v>-8.1512177884318646</v>
      </c>
      <c r="I24" s="147">
        <v>0.17421947074107172</v>
      </c>
      <c r="J24" s="147">
        <v>0.87923927105270883</v>
      </c>
      <c r="K24" s="130">
        <v>2.0934820939693854</v>
      </c>
      <c r="L24" s="263"/>
      <c r="M24" s="263"/>
      <c r="N24" s="263"/>
      <c r="O24" s="126"/>
      <c r="P24" s="263"/>
      <c r="Q24" s="263"/>
      <c r="R24" s="263"/>
      <c r="S24" s="126"/>
      <c r="T24" s="263"/>
      <c r="U24" s="263"/>
      <c r="V24" s="263"/>
      <c r="W24" s="126"/>
      <c r="X24" s="263"/>
      <c r="Y24" s="263"/>
      <c r="Z24" s="263"/>
      <c r="AA24" s="127"/>
    </row>
    <row r="25" spans="2:27" ht="15" customHeight="1" thickBot="1" x14ac:dyDescent="0.25">
      <c r="B25" s="54"/>
      <c r="C25" s="104" t="s">
        <v>177</v>
      </c>
      <c r="D25" s="83"/>
      <c r="E25" s="83"/>
      <c r="F25" s="84"/>
      <c r="G25" s="85" t="s">
        <v>178</v>
      </c>
      <c r="H25" s="86">
        <v>109651.91899999999</v>
      </c>
      <c r="I25" s="87">
        <v>121347.68191301022</v>
      </c>
      <c r="J25" s="87">
        <v>129167.75036508808</v>
      </c>
      <c r="K25" s="131">
        <v>137428.80115668272</v>
      </c>
      <c r="L25" s="132"/>
      <c r="M25" s="132"/>
      <c r="N25" s="132"/>
      <c r="O25" s="133"/>
      <c r="P25" s="132"/>
      <c r="Q25" s="132"/>
      <c r="R25" s="132"/>
      <c r="S25" s="133"/>
      <c r="T25" s="132"/>
      <c r="U25" s="132"/>
      <c r="V25" s="132"/>
      <c r="W25" s="133"/>
      <c r="X25" s="132"/>
      <c r="Y25" s="132"/>
      <c r="Z25" s="132"/>
      <c r="AA25" s="134"/>
    </row>
    <row r="26" spans="2:27" ht="15" thickBot="1" x14ac:dyDescent="0.25"/>
    <row r="27" spans="2:27" ht="30" customHeight="1" x14ac:dyDescent="0.2">
      <c r="B27" s="60" t="str">
        <f>" "&amp;Summary!$H$3&amp;" - trade balance and balance of payments [change over previous period]"</f>
        <v xml:space="preserve"> Autumn 2023 medium-term forecast (MTF-2023Q3) - trade balance and balance of payments [change over previous period]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2"/>
    </row>
    <row r="28" spans="2:27" x14ac:dyDescent="0.2">
      <c r="B28" s="300" t="s">
        <v>98</v>
      </c>
      <c r="C28" s="301"/>
      <c r="D28" s="301"/>
      <c r="E28" s="301"/>
      <c r="F28" s="302"/>
      <c r="G28" s="303" t="s">
        <v>18</v>
      </c>
      <c r="H28" s="106" t="str">
        <f t="shared" ref="H28:L28" si="0">H$3</f>
        <v>Actual</v>
      </c>
      <c r="I28" s="289">
        <f t="shared" si="0"/>
        <v>2023</v>
      </c>
      <c r="J28" s="289">
        <f t="shared" si="0"/>
        <v>2024</v>
      </c>
      <c r="K28" s="304">
        <f t="shared" si="0"/>
        <v>2025</v>
      </c>
      <c r="L28" s="285">
        <f t="shared" si="0"/>
        <v>2022</v>
      </c>
      <c r="M28" s="286"/>
      <c r="N28" s="286"/>
      <c r="O28" s="286"/>
      <c r="P28" s="285">
        <f>P$3</f>
        <v>2023</v>
      </c>
      <c r="Q28" s="286"/>
      <c r="R28" s="286"/>
      <c r="S28" s="286"/>
      <c r="T28" s="285">
        <f>T$3</f>
        <v>2024</v>
      </c>
      <c r="U28" s="286"/>
      <c r="V28" s="286"/>
      <c r="W28" s="286"/>
      <c r="X28" s="285">
        <f>X$3</f>
        <v>2025</v>
      </c>
      <c r="Y28" s="286"/>
      <c r="Z28" s="286"/>
      <c r="AA28" s="287"/>
    </row>
    <row r="29" spans="2:27" x14ac:dyDescent="0.2">
      <c r="B29" s="295"/>
      <c r="C29" s="296"/>
      <c r="D29" s="296"/>
      <c r="E29" s="296"/>
      <c r="F29" s="297"/>
      <c r="G29" s="299"/>
      <c r="H29" s="107">
        <f>$H$4</f>
        <v>2022</v>
      </c>
      <c r="I29" s="290"/>
      <c r="J29" s="290"/>
      <c r="K29" s="305"/>
      <c r="L29" s="108" t="s">
        <v>0</v>
      </c>
      <c r="M29" s="108" t="s">
        <v>1</v>
      </c>
      <c r="N29" s="108" t="s">
        <v>2</v>
      </c>
      <c r="O29" s="109" t="s">
        <v>3</v>
      </c>
      <c r="P29" s="110" t="s">
        <v>0</v>
      </c>
      <c r="Q29" s="108" t="s">
        <v>1</v>
      </c>
      <c r="R29" s="108" t="s">
        <v>2</v>
      </c>
      <c r="S29" s="109" t="s">
        <v>3</v>
      </c>
      <c r="T29" s="110" t="s">
        <v>0</v>
      </c>
      <c r="U29" s="108" t="s">
        <v>1</v>
      </c>
      <c r="V29" s="108" t="s">
        <v>2</v>
      </c>
      <c r="W29" s="109" t="s">
        <v>3</v>
      </c>
      <c r="X29" s="108" t="s">
        <v>0</v>
      </c>
      <c r="Y29" s="108" t="s">
        <v>1</v>
      </c>
      <c r="Z29" s="108" t="s">
        <v>2</v>
      </c>
      <c r="AA29" s="111" t="s">
        <v>3</v>
      </c>
    </row>
    <row r="30" spans="2:27" ht="4.3499999999999996" customHeight="1" x14ac:dyDescent="0.2">
      <c r="B30" s="7"/>
      <c r="C30" s="8"/>
      <c r="D30" s="8"/>
      <c r="E30" s="8"/>
      <c r="F30" s="112"/>
      <c r="G30" s="113"/>
      <c r="H30" s="70"/>
      <c r="I30" s="71"/>
      <c r="J30" s="191"/>
      <c r="K30" s="114"/>
      <c r="L30" s="115"/>
      <c r="M30" s="115"/>
      <c r="N30" s="115"/>
      <c r="O30" s="116"/>
      <c r="P30" s="115"/>
      <c r="Q30" s="115"/>
      <c r="R30" s="115"/>
      <c r="S30" s="116"/>
      <c r="T30" s="115"/>
      <c r="U30" s="115"/>
      <c r="V30" s="115"/>
      <c r="W30" s="116"/>
      <c r="X30" s="115"/>
      <c r="Y30" s="115"/>
      <c r="Z30" s="115"/>
      <c r="AA30" s="117"/>
    </row>
    <row r="31" spans="2:27" x14ac:dyDescent="0.2">
      <c r="B31" s="7" t="s">
        <v>165</v>
      </c>
      <c r="C31" s="210"/>
      <c r="D31" s="210"/>
      <c r="E31" s="210"/>
      <c r="F31" s="68"/>
      <c r="G31" s="69"/>
      <c r="H31" s="70"/>
      <c r="I31" s="71"/>
      <c r="J31" s="191"/>
      <c r="K31" s="114"/>
      <c r="L31" s="115"/>
      <c r="M31" s="115"/>
      <c r="N31" s="115"/>
      <c r="O31" s="116"/>
      <c r="P31" s="115"/>
      <c r="Q31" s="115"/>
      <c r="R31" s="115"/>
      <c r="S31" s="116"/>
      <c r="T31" s="115"/>
      <c r="U31" s="115"/>
      <c r="V31" s="115"/>
      <c r="W31" s="116"/>
      <c r="X31" s="115"/>
      <c r="Y31" s="115"/>
      <c r="Z31" s="115"/>
      <c r="AA31" s="117"/>
    </row>
    <row r="32" spans="2:27" x14ac:dyDescent="0.2">
      <c r="B32" s="7"/>
      <c r="C32" s="209" t="s">
        <v>103</v>
      </c>
      <c r="D32" s="210"/>
      <c r="E32" s="210"/>
      <c r="F32" s="68"/>
      <c r="G32" s="41" t="s">
        <v>155</v>
      </c>
      <c r="H32" s="25">
        <v>2.417044449362038</v>
      </c>
      <c r="I32" s="188">
        <v>-0.74834076789915116</v>
      </c>
      <c r="J32" s="188">
        <v>6.7980596959388748</v>
      </c>
      <c r="K32" s="135">
        <v>3.9843392287247639</v>
      </c>
      <c r="L32" s="147">
        <v>2.4430944054196573</v>
      </c>
      <c r="M32" s="147">
        <v>-2.5131960036239462</v>
      </c>
      <c r="N32" s="147">
        <v>4.7801077823094431</v>
      </c>
      <c r="O32" s="130">
        <v>-1.1392165096264506</v>
      </c>
      <c r="P32" s="147">
        <v>-5.9883843655799325</v>
      </c>
      <c r="Q32" s="147">
        <v>3.9263003493139621</v>
      </c>
      <c r="R32" s="147">
        <v>2.6179278840707809</v>
      </c>
      <c r="S32" s="130">
        <v>1.5082491150606074</v>
      </c>
      <c r="T32" s="147">
        <v>1.05373894406722</v>
      </c>
      <c r="U32" s="147">
        <v>1.945367988898326</v>
      </c>
      <c r="V32" s="147">
        <v>0.95884635630770276</v>
      </c>
      <c r="W32" s="130">
        <v>1.0594709348036275</v>
      </c>
      <c r="X32" s="147">
        <v>0.92638893490833141</v>
      </c>
      <c r="Y32" s="147">
        <v>0.89359003151605521</v>
      </c>
      <c r="Z32" s="147">
        <v>0.77257039248650017</v>
      </c>
      <c r="AA32" s="136">
        <v>0.76316706112002919</v>
      </c>
    </row>
    <row r="33" spans="2:27" x14ac:dyDescent="0.2">
      <c r="B33" s="3"/>
      <c r="D33" s="165" t="s">
        <v>167</v>
      </c>
      <c r="F33" s="81"/>
      <c r="G33" s="41" t="s">
        <v>155</v>
      </c>
      <c r="H33" s="25">
        <v>-1.0329238976452615</v>
      </c>
      <c r="I33" s="188">
        <v>0.91841035820741013</v>
      </c>
      <c r="J33" s="188">
        <v>6.2526978698457185</v>
      </c>
      <c r="K33" s="135">
        <v>3.4215565844103395</v>
      </c>
      <c r="L33" s="189">
        <v>-0.19408278433655823</v>
      </c>
      <c r="M33" s="189">
        <v>-6.3569576296555397</v>
      </c>
      <c r="N33" s="189">
        <v>3.9427995385524923</v>
      </c>
      <c r="O33" s="137">
        <v>2.7624190375319131</v>
      </c>
      <c r="P33" s="189">
        <v>-5.6360886776478765</v>
      </c>
      <c r="Q33" s="189">
        <v>3.631429315560311</v>
      </c>
      <c r="R33" s="189">
        <v>2.6846871944187853</v>
      </c>
      <c r="S33" s="137">
        <v>1.505617569109873</v>
      </c>
      <c r="T33" s="189">
        <v>0.8453994597313681</v>
      </c>
      <c r="U33" s="189">
        <v>1.7354448237453539</v>
      </c>
      <c r="V33" s="189">
        <v>0.81217498015222134</v>
      </c>
      <c r="W33" s="137">
        <v>0.90743968787650431</v>
      </c>
      <c r="X33" s="189">
        <v>0.80552091231547251</v>
      </c>
      <c r="Y33" s="189">
        <v>0.76736278994214047</v>
      </c>
      <c r="Z33" s="189">
        <v>0.64934689906681342</v>
      </c>
      <c r="AA33" s="95">
        <v>0.6342985160653285</v>
      </c>
    </row>
    <row r="34" spans="2:27" ht="15" customHeight="1" x14ac:dyDescent="0.2">
      <c r="B34" s="3"/>
      <c r="D34" s="165" t="s">
        <v>168</v>
      </c>
      <c r="F34" s="81"/>
      <c r="G34" s="41" t="s">
        <v>155</v>
      </c>
      <c r="H34" s="25">
        <v>5.663885757555903</v>
      </c>
      <c r="I34" s="188">
        <v>-2.2100576006893817</v>
      </c>
      <c r="J34" s="188">
        <v>7.2969634270671833</v>
      </c>
      <c r="K34" s="135">
        <v>4.494169064420646</v>
      </c>
      <c r="L34" s="189">
        <v>4.8969008538616237</v>
      </c>
      <c r="M34" s="189">
        <v>0.71663240712949516</v>
      </c>
      <c r="N34" s="189">
        <v>3.847702219934888</v>
      </c>
      <c r="O34" s="137">
        <v>-2.7939098280761527</v>
      </c>
      <c r="P34" s="189">
        <v>-5.9192341501672558</v>
      </c>
      <c r="Q34" s="189">
        <v>2.6920386336303892</v>
      </c>
      <c r="R34" s="189">
        <v>3.0290838985708604</v>
      </c>
      <c r="S34" s="137">
        <v>1.681364149262194</v>
      </c>
      <c r="T34" s="189">
        <v>1.2441913113493399</v>
      </c>
      <c r="U34" s="189">
        <v>2.1365121917650498</v>
      </c>
      <c r="V34" s="189">
        <v>1.0918726211472034</v>
      </c>
      <c r="W34" s="137">
        <v>1.1969769290995202</v>
      </c>
      <c r="X34" s="189">
        <v>1.0353962990779166</v>
      </c>
      <c r="Y34" s="189">
        <v>1.0071717099137629</v>
      </c>
      <c r="Z34" s="189">
        <v>0.88318599500108519</v>
      </c>
      <c r="AA34" s="95">
        <v>0.87858198499257867</v>
      </c>
    </row>
    <row r="35" spans="2:27" ht="4.3499999999999996" customHeight="1" x14ac:dyDescent="0.2">
      <c r="B35" s="3"/>
      <c r="F35" s="81"/>
      <c r="G35" s="41"/>
      <c r="H35" s="128"/>
      <c r="K35" s="81"/>
      <c r="O35" s="81"/>
      <c r="S35" s="81"/>
      <c r="W35" s="81"/>
      <c r="AA35" s="4"/>
    </row>
    <row r="36" spans="2:27" ht="15" customHeight="1" x14ac:dyDescent="0.2">
      <c r="B36" s="3"/>
      <c r="C36" s="51" t="s">
        <v>104</v>
      </c>
      <c r="F36" s="81"/>
      <c r="G36" s="41" t="s">
        <v>155</v>
      </c>
      <c r="H36" s="25">
        <v>4.2351234442272556</v>
      </c>
      <c r="I36" s="147">
        <v>-7.7514004798946274</v>
      </c>
      <c r="J36" s="147">
        <v>8.1853556181355316</v>
      </c>
      <c r="K36" s="130">
        <v>3.2626278722950701</v>
      </c>
      <c r="L36" s="147">
        <v>5.7888227705372657</v>
      </c>
      <c r="M36" s="147">
        <v>-3.7684330742786045</v>
      </c>
      <c r="N36" s="147">
        <v>4.2713101543023981</v>
      </c>
      <c r="O36" s="130">
        <v>1.6383942641199098</v>
      </c>
      <c r="P36" s="147">
        <v>-15.207791411291481</v>
      </c>
      <c r="Q36" s="147">
        <v>4.1260406126651787</v>
      </c>
      <c r="R36" s="147">
        <v>4.2874498476559211</v>
      </c>
      <c r="S36" s="130">
        <v>3.5522360172970764</v>
      </c>
      <c r="T36" s="147">
        <v>0.83937882105180961</v>
      </c>
      <c r="U36" s="147">
        <v>1.0981096467081954</v>
      </c>
      <c r="V36" s="147">
        <v>0.72557698952935823</v>
      </c>
      <c r="W36" s="130">
        <v>0.86585962269853667</v>
      </c>
      <c r="X36" s="147">
        <v>0.75958779095925877</v>
      </c>
      <c r="Y36" s="147">
        <v>0.7838535564973057</v>
      </c>
      <c r="Z36" s="147">
        <v>0.84415176302465511</v>
      </c>
      <c r="AA36" s="136">
        <v>0.67384012038873209</v>
      </c>
    </row>
    <row r="37" spans="2:27" ht="15" customHeight="1" x14ac:dyDescent="0.2">
      <c r="B37" s="3"/>
      <c r="D37" s="165" t="s">
        <v>169</v>
      </c>
      <c r="F37" s="81"/>
      <c r="G37" s="41" t="s">
        <v>155</v>
      </c>
      <c r="H37" s="25">
        <v>4.4342983300666106</v>
      </c>
      <c r="I37" s="188">
        <v>-7.479139347802203</v>
      </c>
      <c r="J37" s="188">
        <v>8.0902579255692757</v>
      </c>
      <c r="K37" s="135">
        <v>3.2626278722950559</v>
      </c>
      <c r="L37" s="189">
        <v>7.2549501766196727</v>
      </c>
      <c r="M37" s="189">
        <v>-4.4624991146787494</v>
      </c>
      <c r="N37" s="189">
        <v>3.7075319381798693</v>
      </c>
      <c r="O37" s="137">
        <v>2.2780813488082003</v>
      </c>
      <c r="P37" s="189">
        <v>-14.611212397358599</v>
      </c>
      <c r="Q37" s="189">
        <v>3.0693048146913213</v>
      </c>
      <c r="R37" s="189">
        <v>5.1946132253188466</v>
      </c>
      <c r="S37" s="137">
        <v>3.1824832847728572</v>
      </c>
      <c r="T37" s="188">
        <v>0.83937882105180961</v>
      </c>
      <c r="U37" s="189">
        <v>1.0981096467081954</v>
      </c>
      <c r="V37" s="189">
        <v>0.72557698952935823</v>
      </c>
      <c r="W37" s="137">
        <v>0.86585962269853667</v>
      </c>
      <c r="X37" s="189">
        <v>0.75958779095925877</v>
      </c>
      <c r="Y37" s="189">
        <v>0.7838535564973057</v>
      </c>
      <c r="Z37" s="189">
        <v>0.84415176302465511</v>
      </c>
      <c r="AA37" s="95">
        <v>0.67384012038873209</v>
      </c>
    </row>
    <row r="38" spans="2:27" ht="15" customHeight="1" x14ac:dyDescent="0.2">
      <c r="B38" s="3"/>
      <c r="D38" s="165" t="s">
        <v>170</v>
      </c>
      <c r="F38" s="81"/>
      <c r="G38" s="41" t="s">
        <v>155</v>
      </c>
      <c r="H38" s="25">
        <v>4.1354198413151408</v>
      </c>
      <c r="I38" s="188">
        <v>-7.8424327851841156</v>
      </c>
      <c r="J38" s="188">
        <v>8.2257281729069831</v>
      </c>
      <c r="K38" s="135">
        <v>3.2626278722950701</v>
      </c>
      <c r="L38" s="189">
        <v>5.7396833757979806</v>
      </c>
      <c r="M38" s="189">
        <v>-4.5550502505538617</v>
      </c>
      <c r="N38" s="189">
        <v>4.8277970055303285</v>
      </c>
      <c r="O38" s="137">
        <v>1.7478624145869048</v>
      </c>
      <c r="P38" s="189">
        <v>-15.2009033561271</v>
      </c>
      <c r="Q38" s="189">
        <v>3.3844358701681898</v>
      </c>
      <c r="R38" s="189">
        <v>4.9793657626680385</v>
      </c>
      <c r="S38" s="137">
        <v>3.3951354286344753</v>
      </c>
      <c r="T38" s="188">
        <v>0.83937882105180961</v>
      </c>
      <c r="U38" s="189">
        <v>1.0981096467081954</v>
      </c>
      <c r="V38" s="189">
        <v>0.72557698952935823</v>
      </c>
      <c r="W38" s="137">
        <v>0.86585962269853667</v>
      </c>
      <c r="X38" s="189">
        <v>0.75958779095925877</v>
      </c>
      <c r="Y38" s="189">
        <v>0.7838535564973057</v>
      </c>
      <c r="Z38" s="189">
        <v>0.84415176302465511</v>
      </c>
      <c r="AA38" s="95">
        <v>0.67384012038873209</v>
      </c>
    </row>
    <row r="39" spans="2:27" ht="4.3499999999999996" customHeight="1" x14ac:dyDescent="0.2">
      <c r="B39" s="7"/>
      <c r="F39" s="81"/>
      <c r="G39" s="41"/>
      <c r="H39" s="138"/>
      <c r="K39" s="81"/>
      <c r="O39" s="81"/>
      <c r="S39" s="81"/>
      <c r="W39" s="81"/>
      <c r="AA39" s="4"/>
    </row>
    <row r="40" spans="2:27" ht="15" customHeight="1" x14ac:dyDescent="0.2">
      <c r="B40" s="7" t="s">
        <v>172</v>
      </c>
      <c r="C40" s="210"/>
      <c r="D40" s="210"/>
      <c r="E40" s="210"/>
      <c r="F40" s="68"/>
      <c r="G40" s="41"/>
      <c r="H40" s="138"/>
      <c r="K40" s="81"/>
      <c r="O40" s="81"/>
      <c r="S40" s="81"/>
      <c r="W40" s="81"/>
      <c r="AA40" s="4"/>
    </row>
    <row r="41" spans="2:27" ht="15" customHeight="1" x14ac:dyDescent="0.2">
      <c r="B41" s="7"/>
      <c r="C41" s="209" t="s">
        <v>103</v>
      </c>
      <c r="D41" s="210"/>
      <c r="E41" s="210"/>
      <c r="F41" s="68"/>
      <c r="G41" s="41" t="s">
        <v>155</v>
      </c>
      <c r="H41" s="128">
        <v>19.345437291887958</v>
      </c>
      <c r="I41" s="147">
        <v>4.1079015712116362</v>
      </c>
      <c r="J41" s="147">
        <v>5.2925216708093137</v>
      </c>
      <c r="K41" s="130">
        <v>6.3861367012814085</v>
      </c>
      <c r="L41" s="190"/>
      <c r="M41" s="190"/>
      <c r="N41" s="190"/>
      <c r="O41" s="139"/>
      <c r="P41" s="190"/>
      <c r="Q41" s="190"/>
      <c r="R41" s="190"/>
      <c r="S41" s="139"/>
      <c r="T41" s="190"/>
      <c r="U41" s="190"/>
      <c r="V41" s="190"/>
      <c r="W41" s="139"/>
      <c r="X41" s="190"/>
      <c r="Y41" s="190"/>
      <c r="Z41" s="190"/>
      <c r="AA41" s="140"/>
    </row>
    <row r="42" spans="2:27" ht="15" customHeight="1" thickBot="1" x14ac:dyDescent="0.25">
      <c r="B42" s="54"/>
      <c r="C42" s="83" t="s">
        <v>104</v>
      </c>
      <c r="D42" s="83"/>
      <c r="E42" s="83"/>
      <c r="F42" s="84"/>
      <c r="G42" s="85" t="s">
        <v>155</v>
      </c>
      <c r="H42" s="141">
        <v>26.269105189510977</v>
      </c>
      <c r="I42" s="142">
        <v>-3.6418176198169561</v>
      </c>
      <c r="J42" s="142">
        <v>3.8591837263478812</v>
      </c>
      <c r="K42" s="143">
        <v>5.0136101556646162</v>
      </c>
      <c r="L42" s="144"/>
      <c r="M42" s="144"/>
      <c r="N42" s="144"/>
      <c r="O42" s="145"/>
      <c r="P42" s="144"/>
      <c r="Q42" s="144"/>
      <c r="R42" s="144"/>
      <c r="S42" s="145"/>
      <c r="T42" s="144"/>
      <c r="U42" s="144"/>
      <c r="V42" s="144"/>
      <c r="W42" s="145"/>
      <c r="X42" s="144"/>
      <c r="Y42" s="144"/>
      <c r="Z42" s="144"/>
      <c r="AA42" s="146"/>
    </row>
    <row r="43" spans="2:27" x14ac:dyDescent="0.2">
      <c r="B43" s="51" t="s">
        <v>217</v>
      </c>
    </row>
    <row r="44" spans="2:27" x14ac:dyDescent="0.2"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</row>
    <row r="45" spans="2:27" x14ac:dyDescent="0.2"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</row>
  </sheetData>
  <mergeCells count="18">
    <mergeCell ref="X3:AA3"/>
    <mergeCell ref="X28:AA28"/>
    <mergeCell ref="L3:O3"/>
    <mergeCell ref="P3:S3"/>
    <mergeCell ref="T3:W3"/>
    <mergeCell ref="T28:W28"/>
    <mergeCell ref="P28:S28"/>
    <mergeCell ref="L28:O28"/>
    <mergeCell ref="B28:F29"/>
    <mergeCell ref="B3:F4"/>
    <mergeCell ref="G3:G4"/>
    <mergeCell ref="K3:K4"/>
    <mergeCell ref="G28:G29"/>
    <mergeCell ref="K28:K29"/>
    <mergeCell ref="I3:I4"/>
    <mergeCell ref="I28:I29"/>
    <mergeCell ref="J3:J4"/>
    <mergeCell ref="J28:J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R54"/>
  <sheetViews>
    <sheetView showGridLines="0" zoomScale="85" zoomScaleNormal="85" workbookViewId="0">
      <selection activeCell="J30" sqref="J30"/>
    </sheetView>
  </sheetViews>
  <sheetFormatPr defaultColWidth="9.140625" defaultRowHeight="14.25" x14ac:dyDescent="0.2"/>
  <cols>
    <col min="1" max="5" width="3.140625" style="51" customWidth="1"/>
    <col min="6" max="6" width="31.5703125" style="51" customWidth="1"/>
    <col min="7" max="7" width="25.5703125" style="51" customWidth="1"/>
    <col min="8" max="8" width="10.85546875" style="51" customWidth="1"/>
    <col min="9" max="10" width="9.140625" style="51" customWidth="1"/>
    <col min="11" max="16384" width="9.140625" style="49"/>
  </cols>
  <sheetData>
    <row r="1" spans="2:11" ht="22.5" customHeight="1" thickBot="1" x14ac:dyDescent="0.35">
      <c r="B1" s="50" t="s">
        <v>179</v>
      </c>
    </row>
    <row r="2" spans="2:11" ht="30" customHeight="1" x14ac:dyDescent="0.2">
      <c r="B2" s="60" t="str">
        <f>" "&amp;Summary!H3&amp;" - general government [level]"</f>
        <v xml:space="preserve"> Autumn 2023 medium-term forecast (MTF-2023Q3) - general government [level]</v>
      </c>
      <c r="C2" s="61"/>
      <c r="D2" s="61"/>
      <c r="E2" s="61"/>
      <c r="F2" s="61"/>
      <c r="G2" s="61"/>
      <c r="H2" s="61"/>
      <c r="I2" s="61"/>
      <c r="J2" s="61"/>
      <c r="K2" s="62"/>
    </row>
    <row r="3" spans="2:11" ht="30" customHeight="1" x14ac:dyDescent="0.2">
      <c r="B3" s="5" t="s">
        <v>98</v>
      </c>
      <c r="C3" s="6"/>
      <c r="D3" s="6"/>
      <c r="E3" s="6"/>
      <c r="F3" s="63"/>
      <c r="G3" s="64" t="s">
        <v>18</v>
      </c>
      <c r="H3" s="65">
        <v>2022</v>
      </c>
      <c r="I3" s="66">
        <v>2023</v>
      </c>
      <c r="J3" s="66">
        <v>2024</v>
      </c>
      <c r="K3" s="67">
        <v>2025</v>
      </c>
    </row>
    <row r="4" spans="2:11" ht="4.3499999999999996" customHeight="1" x14ac:dyDescent="0.2">
      <c r="B4" s="7"/>
      <c r="C4" s="8"/>
      <c r="D4" s="8"/>
      <c r="E4" s="8"/>
      <c r="F4" s="68"/>
      <c r="G4" s="69"/>
      <c r="H4" s="70"/>
      <c r="I4" s="71"/>
      <c r="J4" s="191"/>
      <c r="K4" s="72"/>
    </row>
    <row r="5" spans="2:11" ht="15" customHeight="1" x14ac:dyDescent="0.2">
      <c r="B5" s="7" t="s">
        <v>180</v>
      </c>
      <c r="C5" s="210"/>
      <c r="D5" s="210"/>
      <c r="E5" s="210"/>
      <c r="F5" s="68"/>
      <c r="G5" s="69"/>
      <c r="H5" s="73"/>
      <c r="I5" s="74"/>
      <c r="J5" s="74"/>
      <c r="K5" s="75"/>
    </row>
    <row r="6" spans="2:11" ht="15" customHeight="1" x14ac:dyDescent="0.2">
      <c r="B6" s="3"/>
      <c r="C6" s="209" t="s">
        <v>181</v>
      </c>
      <c r="D6" s="213"/>
      <c r="E6" s="213"/>
      <c r="F6" s="76"/>
      <c r="G6" s="41" t="s">
        <v>16</v>
      </c>
      <c r="H6" s="77">
        <v>-2233.780999999959</v>
      </c>
      <c r="I6" s="228">
        <v>-6621.563920610628</v>
      </c>
      <c r="J6" s="228">
        <v>-8037.9245767079701</v>
      </c>
      <c r="K6" s="79">
        <v>-7491.811325489507</v>
      </c>
    </row>
    <row r="7" spans="2:11" ht="15" customHeight="1" x14ac:dyDescent="0.2">
      <c r="B7" s="3"/>
      <c r="C7" s="209" t="s">
        <v>182</v>
      </c>
      <c r="D7" s="213"/>
      <c r="E7" s="213"/>
      <c r="F7" s="76"/>
      <c r="G7" s="41" t="s">
        <v>16</v>
      </c>
      <c r="H7" s="93">
        <v>-1101.9589999999589</v>
      </c>
      <c r="I7" s="189">
        <v>-5354.4056359826527</v>
      </c>
      <c r="J7" s="189">
        <v>-6476.6751154817857</v>
      </c>
      <c r="K7" s="95">
        <v>-5697.0995533657406</v>
      </c>
    </row>
    <row r="8" spans="2:11" ht="15" customHeight="1" x14ac:dyDescent="0.2">
      <c r="B8" s="3"/>
      <c r="C8" s="51" t="s">
        <v>54</v>
      </c>
      <c r="D8" s="165"/>
      <c r="F8" s="81"/>
      <c r="G8" s="41" t="s">
        <v>16</v>
      </c>
      <c r="H8" s="93">
        <v>44126.302999999993</v>
      </c>
      <c r="I8" s="189">
        <v>49115.039858874028</v>
      </c>
      <c r="J8" s="189">
        <v>50801.359385295385</v>
      </c>
      <c r="K8" s="95">
        <v>53547.893163119283</v>
      </c>
    </row>
    <row r="9" spans="2:11" ht="15" customHeight="1" x14ac:dyDescent="0.2">
      <c r="B9" s="3"/>
      <c r="D9" s="51" t="s">
        <v>183</v>
      </c>
      <c r="F9" s="81"/>
      <c r="G9" s="41" t="s">
        <v>16</v>
      </c>
      <c r="H9" s="77">
        <v>43341.251999999993</v>
      </c>
      <c r="I9" s="228">
        <v>47353.874488027468</v>
      </c>
      <c r="J9" s="228">
        <v>49346.934974310221</v>
      </c>
      <c r="K9" s="79">
        <v>52053.688595855259</v>
      </c>
    </row>
    <row r="10" spans="2:11" ht="15" customHeight="1" x14ac:dyDescent="0.2">
      <c r="B10" s="3"/>
      <c r="D10" s="51" t="s">
        <v>184</v>
      </c>
      <c r="F10" s="81"/>
      <c r="G10" s="41" t="s">
        <v>16</v>
      </c>
      <c r="H10" s="77">
        <v>785.05100000000004</v>
      </c>
      <c r="I10" s="228">
        <v>1761.1653708465628</v>
      </c>
      <c r="J10" s="228">
        <v>1454.424410985167</v>
      </c>
      <c r="K10" s="79">
        <v>1494.2045672640252</v>
      </c>
    </row>
    <row r="11" spans="2:11" ht="6" customHeight="1" x14ac:dyDescent="0.2">
      <c r="B11" s="3"/>
      <c r="D11" s="165"/>
      <c r="F11" s="81"/>
      <c r="G11" s="41"/>
      <c r="H11" s="77"/>
      <c r="I11" s="228"/>
      <c r="J11" s="228"/>
      <c r="K11" s="79"/>
    </row>
    <row r="12" spans="2:11" ht="15" customHeight="1" x14ac:dyDescent="0.2">
      <c r="B12" s="3"/>
      <c r="C12" s="51" t="s">
        <v>56</v>
      </c>
      <c r="D12" s="165"/>
      <c r="F12" s="81"/>
      <c r="G12" s="41" t="s">
        <v>16</v>
      </c>
      <c r="H12" s="77">
        <v>46360.083999999952</v>
      </c>
      <c r="I12" s="228">
        <v>55736.603779484656</v>
      </c>
      <c r="J12" s="228">
        <v>58839.283962003356</v>
      </c>
      <c r="K12" s="79">
        <v>61039.70448860879</v>
      </c>
    </row>
    <row r="13" spans="2:11" ht="15" customHeight="1" x14ac:dyDescent="0.2">
      <c r="B13" s="3"/>
      <c r="C13" s="51" t="s">
        <v>185</v>
      </c>
      <c r="D13" s="165"/>
      <c r="F13" s="81"/>
      <c r="G13" s="41" t="s">
        <v>16</v>
      </c>
      <c r="H13" s="77">
        <v>45228.261999999952</v>
      </c>
      <c r="I13" s="228">
        <v>54469.445494856678</v>
      </c>
      <c r="J13" s="228">
        <v>57278.034500777168</v>
      </c>
      <c r="K13" s="79">
        <v>59244.992716485023</v>
      </c>
    </row>
    <row r="14" spans="2:11" ht="15" customHeight="1" x14ac:dyDescent="0.2">
      <c r="B14" s="3"/>
      <c r="D14" s="51" t="s">
        <v>186</v>
      </c>
      <c r="F14" s="81"/>
      <c r="G14" s="41" t="s">
        <v>16</v>
      </c>
      <c r="H14" s="77">
        <v>42320.362999999954</v>
      </c>
      <c r="I14" s="228">
        <v>49847.816883698193</v>
      </c>
      <c r="J14" s="228">
        <v>52322.012190950547</v>
      </c>
      <c r="K14" s="79">
        <v>54690.586261987468</v>
      </c>
    </row>
    <row r="15" spans="2:11" ht="15" customHeight="1" x14ac:dyDescent="0.2">
      <c r="B15" s="3"/>
      <c r="D15" s="51" t="s">
        <v>187</v>
      </c>
      <c r="F15" s="81"/>
      <c r="G15" s="41" t="s">
        <v>16</v>
      </c>
      <c r="H15" s="77">
        <v>4039.7209999999991</v>
      </c>
      <c r="I15" s="228">
        <v>5888.7868957864648</v>
      </c>
      <c r="J15" s="228">
        <v>6517.2717710528104</v>
      </c>
      <c r="K15" s="79">
        <v>6349.1182266213191</v>
      </c>
    </row>
    <row r="16" spans="2:11" ht="6" customHeight="1" x14ac:dyDescent="0.2">
      <c r="B16" s="3"/>
      <c r="F16" s="81"/>
      <c r="G16" s="41"/>
      <c r="H16" s="77"/>
      <c r="I16" s="228"/>
      <c r="J16" s="228"/>
      <c r="K16" s="79"/>
    </row>
    <row r="17" spans="1:11" ht="15" customHeight="1" thickBot="1" x14ac:dyDescent="0.25">
      <c r="B17" s="82" t="s">
        <v>64</v>
      </c>
      <c r="C17" s="83"/>
      <c r="D17" s="83"/>
      <c r="E17" s="83"/>
      <c r="F17" s="84"/>
      <c r="G17" s="85" t="s">
        <v>16</v>
      </c>
      <c r="H17" s="86">
        <v>63379</v>
      </c>
      <c r="I17" s="87">
        <v>69712.101949414195</v>
      </c>
      <c r="J17" s="87">
        <v>76162.15505886852</v>
      </c>
      <c r="K17" s="88">
        <v>82127.251582944707</v>
      </c>
    </row>
    <row r="18" spans="1:11" s="40" customFormat="1" ht="12.75" customHeight="1" thickBot="1" x14ac:dyDescent="0.25">
      <c r="A18" s="56"/>
      <c r="B18" s="56"/>
      <c r="C18" s="56"/>
      <c r="D18" s="80"/>
      <c r="E18" s="56"/>
      <c r="F18" s="56"/>
      <c r="G18" s="89"/>
      <c r="H18" s="78"/>
      <c r="I18" s="78"/>
      <c r="J18" s="78"/>
      <c r="K18" s="78"/>
    </row>
    <row r="19" spans="1:11" s="40" customFormat="1" ht="30" customHeight="1" x14ac:dyDescent="0.2">
      <c r="A19" s="56"/>
      <c r="B19" s="60" t="str">
        <f>" "&amp;Summary!H3&amp;" - general government [% of GDP]"</f>
        <v xml:space="preserve"> Autumn 2023 medium-term forecast (MTF-2023Q3) - general government [% of GDP]</v>
      </c>
      <c r="C19" s="61"/>
      <c r="D19" s="61"/>
      <c r="E19" s="61"/>
      <c r="F19" s="61"/>
      <c r="G19" s="61"/>
      <c r="H19" s="61"/>
      <c r="I19" s="61"/>
      <c r="J19" s="61"/>
      <c r="K19" s="62"/>
    </row>
    <row r="20" spans="1:11" s="40" customFormat="1" ht="30" customHeight="1" x14ac:dyDescent="0.2">
      <c r="A20" s="56"/>
      <c r="B20" s="5" t="s">
        <v>98</v>
      </c>
      <c r="C20" s="6"/>
      <c r="D20" s="6"/>
      <c r="E20" s="6"/>
      <c r="F20" s="63"/>
      <c r="G20" s="64" t="s">
        <v>18</v>
      </c>
      <c r="H20" s="65">
        <f>H3</f>
        <v>2022</v>
      </c>
      <c r="I20" s="66">
        <f>I3</f>
        <v>2023</v>
      </c>
      <c r="J20" s="66">
        <f>J3</f>
        <v>2024</v>
      </c>
      <c r="K20" s="67">
        <f>K3</f>
        <v>2025</v>
      </c>
    </row>
    <row r="21" spans="1:11" ht="3.75" customHeight="1" x14ac:dyDescent="0.2">
      <c r="B21" s="90"/>
      <c r="C21" s="91"/>
      <c r="D21" s="91"/>
      <c r="E21" s="91"/>
      <c r="F21" s="92"/>
      <c r="G21" s="69"/>
      <c r="H21" s="70"/>
      <c r="I21" s="71"/>
      <c r="J21" s="191"/>
      <c r="K21" s="72"/>
    </row>
    <row r="22" spans="1:11" ht="15" customHeight="1" x14ac:dyDescent="0.2">
      <c r="B22" s="7" t="s">
        <v>180</v>
      </c>
      <c r="C22" s="210"/>
      <c r="D22" s="210"/>
      <c r="E22" s="210"/>
      <c r="F22" s="68"/>
      <c r="G22" s="41"/>
      <c r="H22" s="77"/>
      <c r="I22" s="78"/>
      <c r="J22" s="78"/>
      <c r="K22" s="79"/>
    </row>
    <row r="23" spans="1:11" ht="15" customHeight="1" x14ac:dyDescent="0.2">
      <c r="B23" s="3"/>
      <c r="C23" s="209" t="s">
        <v>181</v>
      </c>
      <c r="D23" s="213"/>
      <c r="E23" s="213"/>
      <c r="F23" s="76"/>
      <c r="G23" s="41" t="s">
        <v>55</v>
      </c>
      <c r="H23" s="93">
        <f>+H6/H$41*100</f>
        <v>-2.0371563219061941</v>
      </c>
      <c r="I23" s="94">
        <f t="shared" ref="I23:K27" si="0">+I6/I$41*100</f>
        <v>-5.4566876072320758</v>
      </c>
      <c r="J23" s="94">
        <f t="shared" ref="J23" si="1">+J6/J$41*100</f>
        <v>-6.2228571404155142</v>
      </c>
      <c r="K23" s="95">
        <f t="shared" si="0"/>
        <v>-5.4514128497330665</v>
      </c>
    </row>
    <row r="24" spans="1:11" ht="15" customHeight="1" x14ac:dyDescent="0.2">
      <c r="B24" s="3"/>
      <c r="C24" s="209" t="s">
        <v>182</v>
      </c>
      <c r="D24" s="213"/>
      <c r="E24" s="213"/>
      <c r="F24" s="76"/>
      <c r="G24" s="41" t="s">
        <v>55</v>
      </c>
      <c r="H24" s="93">
        <f t="shared" ref="H24:H25" si="2">+H7/H$41*100</f>
        <v>-1.0049609802086172</v>
      </c>
      <c r="I24" s="94">
        <f t="shared" si="0"/>
        <v>-4.4124498726074002</v>
      </c>
      <c r="J24" s="94">
        <f t="shared" ref="J24" si="3">+J7/J$41*100</f>
        <v>-5.0141580210042305</v>
      </c>
      <c r="K24" s="95">
        <f t="shared" si="0"/>
        <v>-4.1454917058255294</v>
      </c>
    </row>
    <row r="25" spans="1:11" ht="15" customHeight="1" x14ac:dyDescent="0.2">
      <c r="B25" s="3"/>
      <c r="C25" s="51" t="s">
        <v>54</v>
      </c>
      <c r="D25" s="165"/>
      <c r="F25" s="81"/>
      <c r="G25" s="41" t="s">
        <v>55</v>
      </c>
      <c r="H25" s="93">
        <f t="shared" si="2"/>
        <v>40.242162109356236</v>
      </c>
      <c r="I25" s="94">
        <f t="shared" si="0"/>
        <v>40.474642024132628</v>
      </c>
      <c r="J25" s="94">
        <f t="shared" ref="J25" si="4">+J8/J$41*100</f>
        <v>39.329754711766007</v>
      </c>
      <c r="K25" s="95">
        <f t="shared" si="0"/>
        <v>38.964098291208458</v>
      </c>
    </row>
    <row r="26" spans="1:11" ht="15" customHeight="1" x14ac:dyDescent="0.2">
      <c r="B26" s="3"/>
      <c r="D26" s="51" t="s">
        <v>183</v>
      </c>
      <c r="F26" s="81"/>
      <c r="G26" s="41" t="s">
        <v>55</v>
      </c>
      <c r="H26" s="93">
        <f>+H9/H$41*100</f>
        <v>39.526213854953141</v>
      </c>
      <c r="I26" s="94">
        <f t="shared" si="0"/>
        <v>39.023303734779006</v>
      </c>
      <c r="J26" s="94">
        <f t="shared" ref="J26" si="5">+J9/J$41*100</f>
        <v>38.203758163189228</v>
      </c>
      <c r="K26" s="95">
        <f t="shared" si="0"/>
        <v>37.876841068058795</v>
      </c>
    </row>
    <row r="27" spans="1:11" ht="15" customHeight="1" x14ac:dyDescent="0.2">
      <c r="B27" s="3"/>
      <c r="D27" s="51" t="s">
        <v>184</v>
      </c>
      <c r="F27" s="81"/>
      <c r="G27" s="41" t="s">
        <v>55</v>
      </c>
      <c r="H27" s="93">
        <f>+H10/H$41*100</f>
        <v>0.71594825440309906</v>
      </c>
      <c r="I27" s="94">
        <f t="shared" si="0"/>
        <v>1.4513382893536269</v>
      </c>
      <c r="J27" s="94">
        <f t="shared" ref="J27" si="6">+J10/J$41*100</f>
        <v>1.1259965485767831</v>
      </c>
      <c r="K27" s="95">
        <f t="shared" si="0"/>
        <v>1.0872572231496664</v>
      </c>
    </row>
    <row r="28" spans="1:11" ht="3.75" customHeight="1" x14ac:dyDescent="0.2">
      <c r="B28" s="3"/>
      <c r="D28" s="165"/>
      <c r="F28" s="81"/>
      <c r="G28" s="41"/>
      <c r="H28" s="93"/>
      <c r="I28" s="94"/>
      <c r="J28" s="94"/>
      <c r="K28" s="95"/>
    </row>
    <row r="29" spans="1:11" ht="15" customHeight="1" x14ac:dyDescent="0.2">
      <c r="B29" s="3"/>
      <c r="C29" s="51" t="s">
        <v>56</v>
      </c>
      <c r="D29" s="165"/>
      <c r="F29" s="81"/>
      <c r="G29" s="41" t="s">
        <v>55</v>
      </c>
      <c r="H29" s="93">
        <f t="shared" ref="H29:H32" si="7">+H12/H$41*100</f>
        <v>42.279318431262439</v>
      </c>
      <c r="I29" s="94">
        <f t="shared" ref="I29:K32" si="8">+I12/I$41*100</f>
        <v>45.931329631364711</v>
      </c>
      <c r="J29" s="94">
        <f t="shared" ref="J29" si="9">+J12/J$41*100</f>
        <v>45.552611852181521</v>
      </c>
      <c r="K29" s="95">
        <f t="shared" si="8"/>
        <v>44.415511140941526</v>
      </c>
    </row>
    <row r="30" spans="1:11" ht="15" customHeight="1" x14ac:dyDescent="0.2">
      <c r="B30" s="3"/>
      <c r="C30" s="51" t="s">
        <v>185</v>
      </c>
      <c r="D30" s="165"/>
      <c r="F30" s="81"/>
      <c r="G30" s="41" t="s">
        <v>55</v>
      </c>
      <c r="H30" s="93">
        <f t="shared" si="7"/>
        <v>41.247123089564859</v>
      </c>
      <c r="I30" s="94">
        <f t="shared" si="8"/>
        <v>44.887091896740031</v>
      </c>
      <c r="J30" s="94">
        <f t="shared" ref="J30" si="10">+J13/J$41*100</f>
        <v>44.343912732770235</v>
      </c>
      <c r="K30" s="95">
        <f t="shared" si="8"/>
        <v>43.109589997033986</v>
      </c>
    </row>
    <row r="31" spans="1:11" ht="15" customHeight="1" x14ac:dyDescent="0.2">
      <c r="B31" s="3"/>
      <c r="D31" s="51" t="s">
        <v>186</v>
      </c>
      <c r="F31" s="81"/>
      <c r="G31" s="41" t="s">
        <v>55</v>
      </c>
      <c r="H31" s="93">
        <f t="shared" si="7"/>
        <v>38.595186829333969</v>
      </c>
      <c r="I31" s="94">
        <f t="shared" si="8"/>
        <v>41.078507720841586</v>
      </c>
      <c r="J31" s="94">
        <f t="shared" ref="J31" si="11">+J14/J$41*100</f>
        <v>40.507024426038406</v>
      </c>
      <c r="K31" s="95">
        <f t="shared" si="8"/>
        <v>39.795578366164072</v>
      </c>
    </row>
    <row r="32" spans="1:11" ht="15" customHeight="1" x14ac:dyDescent="0.2">
      <c r="B32" s="3"/>
      <c r="D32" s="51" t="s">
        <v>187</v>
      </c>
      <c r="F32" s="81"/>
      <c r="G32" s="41" t="s">
        <v>55</v>
      </c>
      <c r="H32" s="93">
        <f t="shared" si="7"/>
        <v>3.6841316019284616</v>
      </c>
      <c r="I32" s="94">
        <f t="shared" si="8"/>
        <v>4.8528219105231232</v>
      </c>
      <c r="J32" s="94">
        <f t="shared" ref="J32" si="12">+J15/J$41*100</f>
        <v>5.045587426143114</v>
      </c>
      <c r="K32" s="95">
        <f t="shared" si="8"/>
        <v>4.6199327747774523</v>
      </c>
    </row>
    <row r="33" spans="1:18" ht="3.75" customHeight="1" x14ac:dyDescent="0.2">
      <c r="A33" s="4"/>
      <c r="B33" s="3"/>
      <c r="F33" s="81"/>
      <c r="G33" s="41"/>
      <c r="H33" s="93"/>
      <c r="I33" s="94"/>
      <c r="J33" s="94"/>
      <c r="K33" s="95"/>
    </row>
    <row r="34" spans="1:18" ht="15" customHeight="1" x14ac:dyDescent="0.2">
      <c r="A34" s="4"/>
      <c r="B34" s="7" t="s">
        <v>188</v>
      </c>
      <c r="C34" s="210"/>
      <c r="D34" s="210"/>
      <c r="E34" s="210"/>
      <c r="F34" s="68"/>
      <c r="G34" s="41"/>
      <c r="H34" s="93"/>
      <c r="I34" s="94"/>
      <c r="J34" s="94"/>
      <c r="K34" s="95"/>
    </row>
    <row r="35" spans="1:18" ht="15" customHeight="1" x14ac:dyDescent="0.2">
      <c r="A35" s="4"/>
      <c r="B35" s="3"/>
      <c r="C35" s="51" t="s">
        <v>58</v>
      </c>
      <c r="D35" s="213"/>
      <c r="E35" s="213"/>
      <c r="F35" s="76"/>
      <c r="G35" s="24" t="s">
        <v>59</v>
      </c>
      <c r="H35" s="96">
        <v>0.37744358083998009</v>
      </c>
      <c r="I35" s="97">
        <v>9.8888352910111443E-2</v>
      </c>
      <c r="J35" s="97">
        <v>-2.5101251904437127E-2</v>
      </c>
      <c r="K35" s="98">
        <v>8.2754807595388336E-2</v>
      </c>
      <c r="L35" s="99"/>
      <c r="M35" s="99"/>
      <c r="O35" s="99"/>
      <c r="P35" s="99"/>
      <c r="Q35" s="99"/>
      <c r="R35" s="99"/>
    </row>
    <row r="36" spans="1:18" ht="15" customHeight="1" x14ac:dyDescent="0.2">
      <c r="A36" s="4"/>
      <c r="B36" s="3"/>
      <c r="C36" s="51" t="s">
        <v>60</v>
      </c>
      <c r="D36" s="213"/>
      <c r="E36" s="213"/>
      <c r="F36" s="76"/>
      <c r="G36" s="24" t="s">
        <v>59</v>
      </c>
      <c r="H36" s="96">
        <v>-2.5117254259210124</v>
      </c>
      <c r="I36" s="97">
        <v>-5.8046812423185985</v>
      </c>
      <c r="J36" s="97">
        <v>-6.3069838248643206</v>
      </c>
      <c r="K36" s="98">
        <v>-5.356810337335788</v>
      </c>
      <c r="L36" s="99"/>
      <c r="M36" s="99"/>
      <c r="O36" s="99"/>
      <c r="P36" s="99"/>
      <c r="Q36" s="99"/>
      <c r="R36" s="99"/>
    </row>
    <row r="37" spans="1:18" ht="15" customHeight="1" x14ac:dyDescent="0.2">
      <c r="A37" s="4"/>
      <c r="B37" s="3"/>
      <c r="C37" s="51" t="s">
        <v>61</v>
      </c>
      <c r="D37" s="213"/>
      <c r="E37" s="213"/>
      <c r="F37" s="76"/>
      <c r="G37" s="24" t="s">
        <v>59</v>
      </c>
      <c r="H37" s="96">
        <v>-1.3703037112743313</v>
      </c>
      <c r="I37" s="97">
        <v>-4.7282746633482784</v>
      </c>
      <c r="J37" s="97">
        <v>-5.0463675291652823</v>
      </c>
      <c r="K37" s="98">
        <v>-4.0566668697267367</v>
      </c>
      <c r="L37" s="99"/>
      <c r="M37" s="99"/>
      <c r="O37" s="99"/>
      <c r="P37" s="99"/>
      <c r="Q37" s="99"/>
      <c r="R37" s="99"/>
    </row>
    <row r="38" spans="1:18" ht="15" customHeight="1" x14ac:dyDescent="0.25">
      <c r="A38" s="4"/>
      <c r="B38" s="3"/>
      <c r="C38" s="51" t="s">
        <v>189</v>
      </c>
      <c r="D38" s="213"/>
      <c r="E38" s="213"/>
      <c r="F38" s="76"/>
      <c r="G38" s="24" t="s">
        <v>63</v>
      </c>
      <c r="H38" s="96">
        <v>3.0866169668805559</v>
      </c>
      <c r="I38" s="97">
        <v>-3.3579709520739471</v>
      </c>
      <c r="J38" s="97">
        <v>-0.31809286581700391</v>
      </c>
      <c r="K38" s="98">
        <v>0.98970065943854557</v>
      </c>
      <c r="L38" s="99"/>
      <c r="M38" s="99"/>
      <c r="O38" s="99"/>
      <c r="P38" s="99"/>
      <c r="Q38" s="99"/>
      <c r="R38" s="99"/>
    </row>
    <row r="39" spans="1:18" ht="14.85" customHeight="1" x14ac:dyDescent="0.2">
      <c r="A39" s="4"/>
      <c r="B39" s="3"/>
      <c r="F39" s="81"/>
      <c r="G39" s="41"/>
      <c r="H39" s="93"/>
      <c r="I39" s="94"/>
      <c r="J39" s="94"/>
      <c r="K39" s="95"/>
    </row>
    <row r="40" spans="1:18" ht="15" customHeight="1" x14ac:dyDescent="0.2">
      <c r="A40" s="4"/>
      <c r="B40" s="100" t="s">
        <v>64</v>
      </c>
      <c r="F40" s="81"/>
      <c r="G40" s="41" t="s">
        <v>55</v>
      </c>
      <c r="H40" s="101">
        <f>+H17/H$41*100</f>
        <v>57.800174021578229</v>
      </c>
      <c r="I40" s="102">
        <f>+I17/I$41*100</f>
        <v>57.448235393065261</v>
      </c>
      <c r="J40" s="102">
        <f t="shared" ref="J40:K40" si="13">+J17/J$41*100</f>
        <v>58.9637543764592</v>
      </c>
      <c r="K40" s="103">
        <f t="shared" si="13"/>
        <v>59.759854478619324</v>
      </c>
    </row>
    <row r="41" spans="1:18" ht="15" customHeight="1" thickBot="1" x14ac:dyDescent="0.25">
      <c r="B41" s="54"/>
      <c r="C41" s="104" t="s">
        <v>177</v>
      </c>
      <c r="D41" s="83"/>
      <c r="E41" s="83"/>
      <c r="F41" s="84"/>
      <c r="G41" s="85" t="s">
        <v>178</v>
      </c>
      <c r="H41" s="86">
        <f>GDP!H6</f>
        <v>109651.91899999999</v>
      </c>
      <c r="I41" s="87">
        <f>GDP!I6</f>
        <v>121347.68191301022</v>
      </c>
      <c r="J41" s="87">
        <f>GDP!J6</f>
        <v>129167.75036508808</v>
      </c>
      <c r="K41" s="88">
        <f>GDP!K6</f>
        <v>137428.80115668272</v>
      </c>
    </row>
    <row r="42" spans="1:18" ht="15" customHeight="1" x14ac:dyDescent="0.2">
      <c r="B42" s="51" t="s">
        <v>217</v>
      </c>
      <c r="I42" s="10"/>
      <c r="J42" s="10"/>
    </row>
    <row r="43" spans="1:18" ht="15" customHeight="1" x14ac:dyDescent="0.2">
      <c r="B43" s="51" t="s">
        <v>190</v>
      </c>
      <c r="I43" s="10"/>
      <c r="J43" s="10"/>
    </row>
    <row r="44" spans="1:18" ht="15" customHeight="1" x14ac:dyDescent="0.2">
      <c r="B44" s="51" t="s">
        <v>191</v>
      </c>
      <c r="H44" s="105"/>
      <c r="I44" s="10"/>
      <c r="J44" s="10"/>
    </row>
    <row r="45" spans="1:18" ht="15" customHeight="1" x14ac:dyDescent="0.25">
      <c r="B45" s="208"/>
      <c r="C45" s="208"/>
      <c r="D45" s="208"/>
      <c r="E45" s="208"/>
      <c r="F45" s="208"/>
      <c r="G45" s="208"/>
      <c r="H45" s="208"/>
      <c r="I45" s="214"/>
      <c r="J45" s="214"/>
    </row>
    <row r="46" spans="1:18" ht="15" customHeight="1" x14ac:dyDescent="0.2"/>
    <row r="47" spans="1:18" ht="15" customHeight="1" x14ac:dyDescent="0.2"/>
    <row r="48" spans="1:1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W41"/>
  <sheetViews>
    <sheetView showGridLines="0" zoomScale="90" zoomScaleNormal="90" workbookViewId="0">
      <selection activeCell="N33" sqref="N33"/>
    </sheetView>
  </sheetViews>
  <sheetFormatPr defaultColWidth="9.140625" defaultRowHeight="14.25" x14ac:dyDescent="0.2"/>
  <cols>
    <col min="1" max="2" width="3.140625" style="51" customWidth="1"/>
    <col min="3" max="3" width="36.42578125" style="51" customWidth="1"/>
    <col min="4" max="14" width="7.5703125" style="51" customWidth="1"/>
    <col min="15" max="15" width="10.7109375" style="51" customWidth="1"/>
    <col min="16" max="19" width="7.5703125" style="51" customWidth="1"/>
    <col min="20" max="20" width="10.7109375" style="51" customWidth="1"/>
    <col min="21" max="23" width="7.5703125" style="51" customWidth="1"/>
    <col min="24" max="16384" width="9.140625" style="51"/>
  </cols>
  <sheetData>
    <row r="1" spans="2:23" ht="22.5" customHeight="1" thickBot="1" x14ac:dyDescent="0.35">
      <c r="B1" s="50" t="s">
        <v>192</v>
      </c>
    </row>
    <row r="2" spans="2:23" ht="18" customHeight="1" x14ac:dyDescent="0.2">
      <c r="B2" s="310" t="s">
        <v>193</v>
      </c>
      <c r="C2" s="311"/>
      <c r="D2" s="308">
        <v>2022</v>
      </c>
      <c r="E2" s="308"/>
      <c r="F2" s="308"/>
      <c r="G2" s="308"/>
      <c r="H2" s="309"/>
      <c r="I2" s="308">
        <v>2023</v>
      </c>
      <c r="J2" s="308"/>
      <c r="K2" s="308"/>
      <c r="L2" s="308"/>
      <c r="M2" s="309"/>
      <c r="N2" s="308">
        <v>2024</v>
      </c>
      <c r="O2" s="308"/>
      <c r="P2" s="308"/>
      <c r="Q2" s="308"/>
      <c r="R2" s="309"/>
      <c r="S2" s="308">
        <v>2025</v>
      </c>
      <c r="T2" s="308"/>
      <c r="U2" s="308"/>
      <c r="V2" s="308"/>
      <c r="W2" s="309"/>
    </row>
    <row r="3" spans="2:23" ht="81.75" customHeight="1" thickBot="1" x14ac:dyDescent="0.25">
      <c r="B3" s="312"/>
      <c r="C3" s="313"/>
      <c r="D3" s="1" t="s">
        <v>7</v>
      </c>
      <c r="E3" s="2" t="s">
        <v>8</v>
      </c>
      <c r="F3" s="2" t="s">
        <v>207</v>
      </c>
      <c r="G3" s="52" t="s">
        <v>208</v>
      </c>
      <c r="H3" s="53" t="s">
        <v>9</v>
      </c>
      <c r="I3" s="1" t="s">
        <v>7</v>
      </c>
      <c r="J3" s="2" t="s">
        <v>8</v>
      </c>
      <c r="K3" s="2" t="s">
        <v>207</v>
      </c>
      <c r="L3" s="52" t="s">
        <v>208</v>
      </c>
      <c r="M3" s="53" t="s">
        <v>9</v>
      </c>
      <c r="N3" s="1" t="s">
        <v>7</v>
      </c>
      <c r="O3" s="2" t="s">
        <v>8</v>
      </c>
      <c r="P3" s="2" t="s">
        <v>207</v>
      </c>
      <c r="Q3" s="52" t="s">
        <v>208</v>
      </c>
      <c r="R3" s="53" t="s">
        <v>9</v>
      </c>
      <c r="S3" s="1" t="s">
        <v>7</v>
      </c>
      <c r="T3" s="2" t="s">
        <v>8</v>
      </c>
      <c r="U3" s="2" t="s">
        <v>207</v>
      </c>
      <c r="V3" s="52" t="s">
        <v>208</v>
      </c>
      <c r="W3" s="53" t="s">
        <v>9</v>
      </c>
    </row>
    <row r="4" spans="2:23" ht="15" customHeight="1" x14ac:dyDescent="0.2">
      <c r="B4" s="3" t="s">
        <v>194</v>
      </c>
      <c r="C4" s="4"/>
      <c r="D4" s="196">
        <v>1.6687029395208839</v>
      </c>
      <c r="E4" s="197">
        <v>1.6687029395207498</v>
      </c>
      <c r="F4" s="197">
        <v>1.7</v>
      </c>
      <c r="G4" s="198">
        <v>1.6679999999999999</v>
      </c>
      <c r="H4" s="199">
        <v>1.6687029406392773</v>
      </c>
      <c r="I4" s="196">
        <v>1.5012320688738328</v>
      </c>
      <c r="J4" s="197">
        <v>1.3367324369076616</v>
      </c>
      <c r="K4" s="197">
        <v>1.7</v>
      </c>
      <c r="L4" s="198">
        <v>1.296</v>
      </c>
      <c r="M4" s="199">
        <v>1.2784168530871165</v>
      </c>
      <c r="N4" s="196">
        <v>2.7315186314437199</v>
      </c>
      <c r="O4" s="197" t="s">
        <v>220</v>
      </c>
      <c r="P4" s="197">
        <v>2.1</v>
      </c>
      <c r="Q4" s="198">
        <v>2.7</v>
      </c>
      <c r="R4" s="199">
        <v>2.0057074060847446</v>
      </c>
      <c r="S4" s="197">
        <v>3.4047266900397091</v>
      </c>
      <c r="T4" s="197" t="s">
        <v>222</v>
      </c>
      <c r="U4" s="197" t="s">
        <v>12</v>
      </c>
      <c r="V4" s="197">
        <v>2.9</v>
      </c>
      <c r="W4" s="199" t="s">
        <v>12</v>
      </c>
    </row>
    <row r="5" spans="2:23" ht="15" customHeight="1" x14ac:dyDescent="0.2">
      <c r="B5" s="3"/>
      <c r="C5" s="4" t="s">
        <v>195</v>
      </c>
      <c r="D5" s="196">
        <v>5.5616871724052857</v>
      </c>
      <c r="E5" s="197">
        <v>5.5038063486809508</v>
      </c>
      <c r="F5" s="197">
        <v>5.5</v>
      </c>
      <c r="G5" s="198" t="s">
        <v>12</v>
      </c>
      <c r="H5" s="199">
        <v>5.1415558533988825</v>
      </c>
      <c r="I5" s="196">
        <v>-1.7618089555850958</v>
      </c>
      <c r="J5" s="197">
        <v>-1.9037116097125439</v>
      </c>
      <c r="K5" s="197">
        <v>0.6</v>
      </c>
      <c r="L5" s="198" t="s">
        <v>12</v>
      </c>
      <c r="M5" s="199">
        <v>0.55641594405020367</v>
      </c>
      <c r="N5" s="196">
        <v>1.0473522574125269</v>
      </c>
      <c r="O5" s="197" t="s">
        <v>219</v>
      </c>
      <c r="P5" s="197">
        <v>0.8</v>
      </c>
      <c r="Q5" s="198" t="s">
        <v>12</v>
      </c>
      <c r="R5" s="199">
        <v>1.5593818356599787</v>
      </c>
      <c r="S5" s="197">
        <v>1.7833278424759413</v>
      </c>
      <c r="T5" s="197" t="s">
        <v>223</v>
      </c>
      <c r="U5" s="197" t="s">
        <v>12</v>
      </c>
      <c r="V5" s="198" t="s">
        <v>12</v>
      </c>
      <c r="W5" s="199" t="s">
        <v>12</v>
      </c>
    </row>
    <row r="6" spans="2:23" x14ac:dyDescent="0.2">
      <c r="B6" s="3"/>
      <c r="C6" s="4" t="s">
        <v>196</v>
      </c>
      <c r="D6" s="196">
        <v>-4.282680240350885</v>
      </c>
      <c r="E6" s="197">
        <v>-4.2826802403509001</v>
      </c>
      <c r="F6" s="197">
        <v>-4.3</v>
      </c>
      <c r="G6" s="198" t="s">
        <v>12</v>
      </c>
      <c r="H6" s="199">
        <v>-3.161134202181326</v>
      </c>
      <c r="I6" s="196">
        <v>-1.5709327266023081</v>
      </c>
      <c r="J6" s="197">
        <v>-2.4250206115808859</v>
      </c>
      <c r="K6" s="197">
        <v>2.9</v>
      </c>
      <c r="L6" s="198" t="s">
        <v>12</v>
      </c>
      <c r="M6" s="199">
        <v>0.17621407137300427</v>
      </c>
      <c r="N6" s="196">
        <v>1.8906727647835453</v>
      </c>
      <c r="O6" s="197">
        <v>-38.182537156955007</v>
      </c>
      <c r="P6" s="197">
        <v>1.3</v>
      </c>
      <c r="Q6" s="198" t="s">
        <v>12</v>
      </c>
      <c r="R6" s="199">
        <v>0.54452790850405552</v>
      </c>
      <c r="S6" s="197">
        <v>3.5985947882718676</v>
      </c>
      <c r="T6" s="197">
        <v>1.1467455990513686</v>
      </c>
      <c r="U6" s="197" t="s">
        <v>12</v>
      </c>
      <c r="V6" s="198" t="s">
        <v>12</v>
      </c>
      <c r="W6" s="199" t="s">
        <v>12</v>
      </c>
    </row>
    <row r="7" spans="2:23" x14ac:dyDescent="0.2">
      <c r="B7" s="3"/>
      <c r="C7" s="4" t="s">
        <v>197</v>
      </c>
      <c r="D7" s="196">
        <v>5.8911841319316522</v>
      </c>
      <c r="E7" s="197">
        <v>5.8911841319316594</v>
      </c>
      <c r="F7" s="197">
        <v>5.9</v>
      </c>
      <c r="G7" s="198" t="s">
        <v>12</v>
      </c>
      <c r="H7" s="199">
        <v>6.4901238958788188</v>
      </c>
      <c r="I7" s="196">
        <v>4.3047821650349647</v>
      </c>
      <c r="J7" s="197">
        <v>8.4165415291691303</v>
      </c>
      <c r="K7" s="197">
        <v>9</v>
      </c>
      <c r="L7" s="198" t="s">
        <v>12</v>
      </c>
      <c r="M7" s="199">
        <v>9.9084713016291293</v>
      </c>
      <c r="N7" s="196">
        <v>4.6477966589114885</v>
      </c>
      <c r="O7" s="197">
        <v>-5.3735421187590893</v>
      </c>
      <c r="P7" s="197">
        <v>3.7</v>
      </c>
      <c r="Q7" s="198" t="s">
        <v>12</v>
      </c>
      <c r="R7" s="199">
        <v>3.7739761219711454</v>
      </c>
      <c r="S7" s="197">
        <v>4.0851313200419384</v>
      </c>
      <c r="T7" s="197">
        <v>4.3792000294197164</v>
      </c>
      <c r="U7" s="197" t="s">
        <v>12</v>
      </c>
      <c r="V7" s="198" t="s">
        <v>12</v>
      </c>
      <c r="W7" s="199" t="s">
        <v>12</v>
      </c>
    </row>
    <row r="8" spans="2:23" x14ac:dyDescent="0.2">
      <c r="B8" s="3"/>
      <c r="C8" s="4" t="s">
        <v>198</v>
      </c>
      <c r="D8" s="196">
        <v>2.417044449362038</v>
      </c>
      <c r="E8" s="197">
        <v>2.2747648311023161</v>
      </c>
      <c r="F8" s="197">
        <v>2.2999999999999998</v>
      </c>
      <c r="G8" s="198">
        <v>1.976</v>
      </c>
      <c r="H8" s="199">
        <v>1.1539307787103326</v>
      </c>
      <c r="I8" s="196">
        <v>-0.74834076789915116</v>
      </c>
      <c r="J8" s="197">
        <v>-1.9098236667032142</v>
      </c>
      <c r="K8" s="197">
        <v>3.2</v>
      </c>
      <c r="L8" s="198">
        <v>2.5990000000000002</v>
      </c>
      <c r="M8" s="199">
        <v>2.9822011964863115</v>
      </c>
      <c r="N8" s="196">
        <v>6.7980596959388748</v>
      </c>
      <c r="O8" s="197">
        <v>6.7154563936697054</v>
      </c>
      <c r="P8" s="197">
        <v>6.1</v>
      </c>
      <c r="Q8" s="198">
        <v>3.2669999999999999</v>
      </c>
      <c r="R8" s="199">
        <v>4.4162174969122781</v>
      </c>
      <c r="S8" s="197">
        <v>3.9843392287247639</v>
      </c>
      <c r="T8" s="197">
        <v>8.0373169728883873</v>
      </c>
      <c r="U8" s="197" t="s">
        <v>12</v>
      </c>
      <c r="V8" s="197">
        <v>3.3849999999999998</v>
      </c>
      <c r="W8" s="199" t="s">
        <v>12</v>
      </c>
    </row>
    <row r="9" spans="2:23" x14ac:dyDescent="0.2">
      <c r="B9" s="3"/>
      <c r="C9" s="4" t="s">
        <v>199</v>
      </c>
      <c r="D9" s="196">
        <v>4.2351234442272556</v>
      </c>
      <c r="E9" s="197">
        <v>3.9890368482150995</v>
      </c>
      <c r="F9" s="197">
        <v>4</v>
      </c>
      <c r="G9" s="198">
        <v>2.915</v>
      </c>
      <c r="H9" s="199">
        <v>3.3277762064689353</v>
      </c>
      <c r="I9" s="196">
        <v>-7.7514004798946274</v>
      </c>
      <c r="J9" s="197">
        <v>-7.3178525512103576</v>
      </c>
      <c r="K9" s="197">
        <v>3.9</v>
      </c>
      <c r="L9" s="198">
        <v>2.9380000000000002</v>
      </c>
      <c r="M9" s="199">
        <v>5.6527100695676014</v>
      </c>
      <c r="N9" s="196">
        <v>8.1853556181355316</v>
      </c>
      <c r="O9" s="197">
        <v>5.4641018181838863</v>
      </c>
      <c r="P9" s="197">
        <v>5.2</v>
      </c>
      <c r="Q9" s="198">
        <v>2.3410000000000002</v>
      </c>
      <c r="R9" s="199">
        <v>3.9099281875540903</v>
      </c>
      <c r="S9" s="197">
        <v>3.2626278722950701</v>
      </c>
      <c r="T9" s="197">
        <v>6.5346862276329132</v>
      </c>
      <c r="U9" s="197" t="s">
        <v>12</v>
      </c>
      <c r="V9" s="197">
        <v>3.02</v>
      </c>
      <c r="W9" s="199" t="s">
        <v>12</v>
      </c>
    </row>
    <row r="10" spans="2:23" ht="3.75" customHeight="1" x14ac:dyDescent="0.2">
      <c r="B10" s="3"/>
      <c r="C10" s="4"/>
      <c r="D10" s="196"/>
      <c r="E10" s="197"/>
      <c r="F10" s="197"/>
      <c r="G10" s="198"/>
      <c r="H10" s="199"/>
      <c r="I10" s="196"/>
      <c r="J10" s="197"/>
      <c r="K10" s="197"/>
      <c r="L10" s="198"/>
      <c r="M10" s="199"/>
      <c r="N10" s="196"/>
      <c r="O10" s="197"/>
      <c r="P10" s="197"/>
      <c r="Q10" s="198"/>
      <c r="R10" s="199"/>
      <c r="S10" s="197"/>
      <c r="T10" s="197"/>
      <c r="U10" s="197"/>
      <c r="V10" s="197"/>
      <c r="W10" s="199"/>
    </row>
    <row r="11" spans="2:23" ht="16.5" x14ac:dyDescent="0.2">
      <c r="B11" s="3" t="s">
        <v>200</v>
      </c>
      <c r="C11" s="4"/>
      <c r="D11" s="265">
        <v>12.1</v>
      </c>
      <c r="E11" s="266">
        <v>12.108333333333333</v>
      </c>
      <c r="F11" s="266">
        <v>12.1</v>
      </c>
      <c r="G11" s="267">
        <v>12.132999999999999</v>
      </c>
      <c r="H11" s="268">
        <v>12.126487886665171</v>
      </c>
      <c r="I11" s="265">
        <v>10.9</v>
      </c>
      <c r="J11" s="266">
        <v>10.959303462934548</v>
      </c>
      <c r="K11" s="266">
        <v>10.9</v>
      </c>
      <c r="L11" s="267">
        <v>9.5190000000000001</v>
      </c>
      <c r="M11" s="268">
        <v>11.015634088308946</v>
      </c>
      <c r="N11" s="265">
        <v>5.6</v>
      </c>
      <c r="O11" s="266">
        <v>4.4267568308944742</v>
      </c>
      <c r="P11" s="266">
        <v>5.7</v>
      </c>
      <c r="Q11" s="267">
        <v>4.3339999999999996</v>
      </c>
      <c r="R11" s="268">
        <v>5.5812193141109301</v>
      </c>
      <c r="S11" s="266">
        <v>3.7</v>
      </c>
      <c r="T11" s="266">
        <v>-1.4960415137554</v>
      </c>
      <c r="U11" s="266" t="s">
        <v>12</v>
      </c>
      <c r="V11" s="197">
        <v>2.4700000000000002</v>
      </c>
      <c r="W11" s="199" t="s">
        <v>12</v>
      </c>
    </row>
    <row r="12" spans="2:23" ht="3.75" customHeight="1" x14ac:dyDescent="0.2">
      <c r="B12" s="3"/>
      <c r="C12" s="4"/>
      <c r="D12" s="196"/>
      <c r="E12" s="197"/>
      <c r="F12" s="197"/>
      <c r="G12" s="198"/>
      <c r="H12" s="199"/>
      <c r="I12" s="196"/>
      <c r="J12" s="197"/>
      <c r="K12" s="197"/>
      <c r="L12" s="198"/>
      <c r="M12" s="199"/>
      <c r="N12" s="196"/>
      <c r="O12" s="197"/>
      <c r="P12" s="197"/>
      <c r="Q12" s="198"/>
      <c r="R12" s="199"/>
      <c r="S12" s="197"/>
      <c r="T12" s="197"/>
      <c r="U12" s="197"/>
      <c r="V12" s="198"/>
      <c r="W12" s="199"/>
    </row>
    <row r="13" spans="2:23" x14ac:dyDescent="0.2">
      <c r="B13" s="3" t="s">
        <v>201</v>
      </c>
      <c r="C13" s="4"/>
      <c r="D13" s="196">
        <v>1.7683499230017503</v>
      </c>
      <c r="E13" s="197">
        <v>1.76842403604347</v>
      </c>
      <c r="F13" s="197">
        <v>1.8</v>
      </c>
      <c r="G13" s="198" t="s">
        <v>12</v>
      </c>
      <c r="H13" s="199" t="s">
        <v>12</v>
      </c>
      <c r="I13" s="196">
        <v>0.35632844717726186</v>
      </c>
      <c r="J13" s="197">
        <v>0.23746023146322681</v>
      </c>
      <c r="K13" s="197">
        <v>0.6</v>
      </c>
      <c r="L13" s="198" t="s">
        <v>12</v>
      </c>
      <c r="M13" s="199" t="s">
        <v>12</v>
      </c>
      <c r="N13" s="196">
        <v>0.5799382022336772</v>
      </c>
      <c r="O13" s="197">
        <v>-5.3568112376555899</v>
      </c>
      <c r="P13" s="197">
        <v>0.1</v>
      </c>
      <c r="Q13" s="198" t="s">
        <v>12</v>
      </c>
      <c r="R13" s="199" t="s">
        <v>12</v>
      </c>
      <c r="S13" s="197">
        <v>0.21231283211125174</v>
      </c>
      <c r="T13" s="197">
        <v>-2.6016892506741662E-2</v>
      </c>
      <c r="U13" s="197" t="s">
        <v>12</v>
      </c>
      <c r="V13" s="198" t="s">
        <v>12</v>
      </c>
      <c r="W13" s="199" t="s">
        <v>12</v>
      </c>
    </row>
    <row r="14" spans="2:23" x14ac:dyDescent="0.2">
      <c r="B14" s="3" t="s">
        <v>202</v>
      </c>
      <c r="C14" s="4"/>
      <c r="D14" s="196">
        <v>6.1421363476261472</v>
      </c>
      <c r="E14" s="197">
        <v>6.1422020427809514</v>
      </c>
      <c r="F14" s="197">
        <v>6.1</v>
      </c>
      <c r="G14" s="198">
        <v>6.125</v>
      </c>
      <c r="H14" s="199">
        <v>6.1420345497772804</v>
      </c>
      <c r="I14" s="196">
        <v>5.7608977027069797</v>
      </c>
      <c r="J14" s="197">
        <v>5.7725827796883049</v>
      </c>
      <c r="K14" s="197">
        <v>5.8</v>
      </c>
      <c r="L14" s="198">
        <v>6</v>
      </c>
      <c r="M14" s="199">
        <v>6.32009925790127</v>
      </c>
      <c r="N14" s="196">
        <v>5.2024706925029864</v>
      </c>
      <c r="O14" s="197" t="s">
        <v>221</v>
      </c>
      <c r="P14" s="197">
        <v>5.4</v>
      </c>
      <c r="Q14" s="198">
        <v>5.9</v>
      </c>
      <c r="R14" s="199">
        <v>6.3200992579012896</v>
      </c>
      <c r="S14" s="197">
        <v>4.9174088338507431</v>
      </c>
      <c r="T14" s="197" t="s">
        <v>224</v>
      </c>
      <c r="U14" s="197" t="s">
        <v>12</v>
      </c>
      <c r="V14" s="197">
        <v>5.9</v>
      </c>
      <c r="W14" s="199" t="s">
        <v>12</v>
      </c>
    </row>
    <row r="15" spans="2:23" x14ac:dyDescent="0.2">
      <c r="B15" s="3" t="s">
        <v>203</v>
      </c>
      <c r="C15" s="4"/>
      <c r="D15" s="196">
        <v>6.9</v>
      </c>
      <c r="E15" s="197">
        <v>7.6796036333608653</v>
      </c>
      <c r="F15" s="197" t="s">
        <v>12</v>
      </c>
      <c r="G15" s="198" t="s">
        <v>12</v>
      </c>
      <c r="H15" s="199" t="s">
        <v>12</v>
      </c>
      <c r="I15" s="196">
        <v>9.4</v>
      </c>
      <c r="J15" s="197">
        <v>10.199386503067487</v>
      </c>
      <c r="K15" s="197" t="s">
        <v>12</v>
      </c>
      <c r="L15" s="198" t="s">
        <v>12</v>
      </c>
      <c r="M15" s="199" t="s">
        <v>12</v>
      </c>
      <c r="N15" s="196">
        <v>8.1999999999999993</v>
      </c>
      <c r="O15" s="197">
        <v>0.34794711203895989</v>
      </c>
      <c r="P15" s="197" t="s">
        <v>12</v>
      </c>
      <c r="Q15" s="198" t="s">
        <v>12</v>
      </c>
      <c r="R15" s="199" t="s">
        <v>12</v>
      </c>
      <c r="S15" s="197">
        <v>6.2</v>
      </c>
      <c r="T15" s="197">
        <v>1.8030513176144236</v>
      </c>
      <c r="U15" s="197" t="s">
        <v>12</v>
      </c>
      <c r="V15" s="198" t="s">
        <v>12</v>
      </c>
      <c r="W15" s="199" t="s">
        <v>12</v>
      </c>
    </row>
    <row r="16" spans="2:23" x14ac:dyDescent="0.2">
      <c r="B16" s="3" t="s">
        <v>141</v>
      </c>
      <c r="C16" s="4"/>
      <c r="D16" s="196">
        <v>6.0488170694232792</v>
      </c>
      <c r="E16" s="197">
        <v>6.0487783528289318</v>
      </c>
      <c r="F16" s="197">
        <v>6</v>
      </c>
      <c r="G16" s="198" t="s">
        <v>12</v>
      </c>
      <c r="H16" s="198">
        <v>6.5302363462950819</v>
      </c>
      <c r="I16" s="196">
        <v>9.419345856973834</v>
      </c>
      <c r="J16" s="197">
        <v>8.9753236590548013</v>
      </c>
      <c r="K16" s="197">
        <v>9.6999999999999993</v>
      </c>
      <c r="L16" s="198" t="s">
        <v>12</v>
      </c>
      <c r="M16" s="198">
        <v>10.586284441290372</v>
      </c>
      <c r="N16" s="196">
        <v>8.350842736222333</v>
      </c>
      <c r="O16" s="197">
        <v>-0.50121818427600884</v>
      </c>
      <c r="P16" s="197">
        <v>7.4</v>
      </c>
      <c r="Q16" s="198" t="s">
        <v>12</v>
      </c>
      <c r="R16" s="264">
        <v>8.7551737038869426</v>
      </c>
      <c r="S16" s="198">
        <v>6.2684462005628347</v>
      </c>
      <c r="T16" s="197">
        <v>1.6953963276100215</v>
      </c>
      <c r="U16" s="197" t="s">
        <v>12</v>
      </c>
      <c r="V16" s="198" t="s">
        <v>12</v>
      </c>
      <c r="W16" s="199" t="s">
        <v>12</v>
      </c>
    </row>
    <row r="17" spans="1:23" ht="3.75" customHeight="1" x14ac:dyDescent="0.2">
      <c r="B17" s="3"/>
      <c r="C17" s="4"/>
      <c r="D17" s="196"/>
      <c r="E17" s="197"/>
      <c r="F17" s="197"/>
      <c r="G17" s="198"/>
      <c r="H17" s="199"/>
      <c r="I17" s="196"/>
      <c r="J17" s="197"/>
      <c r="K17" s="197"/>
      <c r="L17" s="198"/>
      <c r="M17" s="199"/>
      <c r="N17" s="196"/>
      <c r="O17" s="197"/>
      <c r="P17" s="197"/>
      <c r="Q17" s="198"/>
      <c r="R17" s="199"/>
      <c r="S17" s="196"/>
      <c r="T17" s="197"/>
      <c r="U17" s="197"/>
      <c r="V17" s="198"/>
      <c r="W17" s="199"/>
    </row>
    <row r="18" spans="1:23" x14ac:dyDescent="0.2">
      <c r="B18" s="3" t="s">
        <v>204</v>
      </c>
      <c r="C18" s="4"/>
      <c r="D18" s="265">
        <v>-2.0371563219061941</v>
      </c>
      <c r="E18" s="267">
        <v>-2.0371563219061941</v>
      </c>
      <c r="F18" s="266">
        <v>-2</v>
      </c>
      <c r="G18" s="267">
        <v>-3.5449999999999999</v>
      </c>
      <c r="H18" s="268">
        <v>-2.0371462901620601</v>
      </c>
      <c r="I18" s="265">
        <v>-5.4566876078171118</v>
      </c>
      <c r="J18" s="266">
        <v>-6.2971197561965244</v>
      </c>
      <c r="K18" s="266">
        <v>-6.1</v>
      </c>
      <c r="L18" s="267">
        <v>-5.0780000000000003</v>
      </c>
      <c r="M18" s="268">
        <v>-5.8041131841117402</v>
      </c>
      <c r="N18" s="265">
        <v>-6.2228571387335778</v>
      </c>
      <c r="O18" s="266">
        <v>-4.74</v>
      </c>
      <c r="P18" s="266">
        <v>-4.8</v>
      </c>
      <c r="Q18" s="267">
        <v>-4.08</v>
      </c>
      <c r="R18" s="268">
        <v>-4.2791321625373602</v>
      </c>
      <c r="S18" s="265">
        <v>-5.451412848014793</v>
      </c>
      <c r="T18" s="266">
        <v>-5.15</v>
      </c>
      <c r="U18" s="266" t="s">
        <v>12</v>
      </c>
      <c r="V18" s="267">
        <v>-4.4379999999999997</v>
      </c>
      <c r="W18" s="199" t="s">
        <v>12</v>
      </c>
    </row>
    <row r="19" spans="1:23" x14ac:dyDescent="0.2">
      <c r="B19" s="3" t="s">
        <v>205</v>
      </c>
      <c r="C19" s="4"/>
      <c r="D19" s="265">
        <v>57.800174021578229</v>
      </c>
      <c r="E19" s="267">
        <v>57.800174021578229</v>
      </c>
      <c r="F19" s="266">
        <v>57.8</v>
      </c>
      <c r="G19" s="267">
        <v>58.820999999999998</v>
      </c>
      <c r="H19" s="268">
        <v>57.799991626229698</v>
      </c>
      <c r="I19" s="265">
        <v>57.448235399224544</v>
      </c>
      <c r="J19" s="266">
        <v>58.682087539426611</v>
      </c>
      <c r="K19" s="266">
        <v>58.3</v>
      </c>
      <c r="L19" s="267">
        <v>57.427999999999997</v>
      </c>
      <c r="M19" s="268">
        <v>58.177834485778099</v>
      </c>
      <c r="N19" s="265">
        <v>58.963754360522266</v>
      </c>
      <c r="O19" s="266">
        <v>59.31500116360494</v>
      </c>
      <c r="P19" s="266">
        <v>58.7</v>
      </c>
      <c r="Q19" s="267">
        <v>57.375999999999998</v>
      </c>
      <c r="R19" s="268">
        <v>57.369757795080098</v>
      </c>
      <c r="S19" s="265">
        <v>59.759854459783149</v>
      </c>
      <c r="T19" s="266">
        <v>59.812545075740609</v>
      </c>
      <c r="U19" s="266" t="s">
        <v>12</v>
      </c>
      <c r="V19" s="267">
        <v>58.186999999999998</v>
      </c>
      <c r="W19" s="199" t="s">
        <v>12</v>
      </c>
    </row>
    <row r="20" spans="1:23" ht="3.75" customHeight="1" x14ac:dyDescent="0.2">
      <c r="B20" s="3"/>
      <c r="C20" s="4"/>
      <c r="D20" s="265"/>
      <c r="E20" s="197"/>
      <c r="F20" s="197"/>
      <c r="G20" s="198"/>
      <c r="H20" s="199"/>
      <c r="I20" s="265"/>
      <c r="J20" s="197"/>
      <c r="K20" s="197"/>
      <c r="L20" s="198"/>
      <c r="M20" s="199"/>
      <c r="N20" s="265"/>
      <c r="O20" s="197"/>
      <c r="P20" s="197"/>
      <c r="Q20" s="198"/>
      <c r="R20" s="199"/>
      <c r="S20" s="265"/>
      <c r="T20" s="197"/>
      <c r="U20" s="197"/>
      <c r="V20" s="198"/>
      <c r="W20" s="199"/>
    </row>
    <row r="21" spans="1:23" ht="15" thickBot="1" x14ac:dyDescent="0.25">
      <c r="B21" s="54" t="s">
        <v>206</v>
      </c>
      <c r="C21" s="55"/>
      <c r="D21" s="200">
        <f>[1]Súhrn!G49</f>
        <v>-8.1512177884318646</v>
      </c>
      <c r="E21" s="201">
        <v>-8.1512177875198883</v>
      </c>
      <c r="F21" s="201">
        <v>-7.8</v>
      </c>
      <c r="G21" s="202">
        <v>-4.2869999999999999</v>
      </c>
      <c r="H21" s="203">
        <v>-8.1512177709289109</v>
      </c>
      <c r="I21" s="200">
        <f>[1]Súhrn!H49</f>
        <v>0.17421947074107172</v>
      </c>
      <c r="J21" s="201">
        <v>-5.3520255350080888</v>
      </c>
      <c r="K21" s="201">
        <v>-6.7</v>
      </c>
      <c r="L21" s="202">
        <v>-3.468</v>
      </c>
      <c r="M21" s="203">
        <v>-10.237896743055501</v>
      </c>
      <c r="N21" s="269">
        <f>[1]Súhrn!I49</f>
        <v>0.87923927105270883</v>
      </c>
      <c r="O21" s="201">
        <v>-4.3054369180599732</v>
      </c>
      <c r="P21" s="201">
        <v>-5.3</v>
      </c>
      <c r="Q21" s="202">
        <v>-2.5840000000000001</v>
      </c>
      <c r="R21" s="203">
        <v>-9.4504909168576408</v>
      </c>
      <c r="S21" s="269">
        <f>[1]Súhrn!J49</f>
        <v>2.0934820939693854</v>
      </c>
      <c r="T21" s="201">
        <v>-3.1584067659874719</v>
      </c>
      <c r="U21" s="201" t="s">
        <v>12</v>
      </c>
      <c r="V21" s="201">
        <v>-2.3650000000000002</v>
      </c>
      <c r="W21" s="203" t="s">
        <v>12</v>
      </c>
    </row>
    <row r="22" spans="1:23" x14ac:dyDescent="0.2">
      <c r="B22" s="51" t="s">
        <v>209</v>
      </c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49"/>
      <c r="T22" s="49"/>
      <c r="U22" s="49"/>
      <c r="V22" s="49"/>
      <c r="W22" s="49"/>
    </row>
    <row r="23" spans="1:23" x14ac:dyDescent="0.2">
      <c r="B23" s="51" t="s">
        <v>218</v>
      </c>
    </row>
    <row r="24" spans="1:23" x14ac:dyDescent="0.2">
      <c r="A24" s="49"/>
      <c r="B24" s="51" t="s">
        <v>215</v>
      </c>
      <c r="S24" s="49"/>
      <c r="T24" s="49"/>
      <c r="U24" s="49"/>
    </row>
    <row r="25" spans="1:23" s="49" customFormat="1" x14ac:dyDescent="0.2">
      <c r="B25" s="57" t="s">
        <v>225</v>
      </c>
      <c r="D25" s="57"/>
      <c r="E25" s="57"/>
    </row>
    <row r="26" spans="1:23" x14ac:dyDescent="0.2">
      <c r="B26" s="49" t="s">
        <v>210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</row>
    <row r="27" spans="1:23" x14ac:dyDescent="0.2">
      <c r="B27" s="51" t="s">
        <v>211</v>
      </c>
    </row>
    <row r="28" spans="1:23" x14ac:dyDescent="0.2">
      <c r="B28" s="51" t="s">
        <v>212</v>
      </c>
    </row>
    <row r="35" spans="3:23" x14ac:dyDescent="0.2"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</row>
    <row r="36" spans="3:23" x14ac:dyDescent="0.2"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</row>
    <row r="37" spans="3:23" x14ac:dyDescent="0.2">
      <c r="C37" s="56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</row>
    <row r="38" spans="3:23" x14ac:dyDescent="0.2">
      <c r="C38" s="56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</row>
    <row r="39" spans="3:23" x14ac:dyDescent="0.2"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</row>
    <row r="40" spans="3:23" x14ac:dyDescent="0.2">
      <c r="C40" s="56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</row>
    <row r="41" spans="3:23" x14ac:dyDescent="0.2">
      <c r="C41" s="56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</row>
  </sheetData>
  <mergeCells count="5">
    <mergeCell ref="D2:H2"/>
    <mergeCell ref="B2:C3"/>
    <mergeCell ref="I2:M2"/>
    <mergeCell ref="N2:R2"/>
    <mergeCell ref="S2:W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GDP</vt:lpstr>
      <vt:lpstr>Inflation</vt:lpstr>
      <vt:lpstr>Labour Market</vt:lpstr>
      <vt:lpstr>Balance of Payments</vt:lpstr>
      <vt:lpstr>General Government</vt:lpstr>
      <vt:lpstr>Other institutions</vt:lpstr>
      <vt:lpstr>GDP!Print_Area</vt:lpstr>
      <vt:lpstr>Inflation!Print_Area</vt:lpstr>
      <vt:lpstr>'Labour Market'!Print_Area</vt:lpstr>
      <vt:lpstr>'Other institutions'!Print_Area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2023-10-04T07:53:01Z</dcterms:modified>
</cp:coreProperties>
</file>