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ECB\MPE\MPE_sep2026\text\Podklady_predikcia\"/>
    </mc:Choice>
  </mc:AlternateContent>
  <xr:revisionPtr revIDLastSave="0" documentId="13_ncr:1_{B3F597A9-CAC8-44ED-A422-02E1A15D180C}" xr6:coauthVersionLast="47" xr6:coauthVersionMax="47" xr10:uidLastSave="{00000000-0000-0000-0000-000000000000}"/>
  <bookViews>
    <workbookView xWindow="-120" yWindow="-120" windowWidth="29040" windowHeight="17520" tabRatio="908" xr2:uid="{00000000-000D-0000-FFFF-FFFF00000000}"/>
  </bookViews>
  <sheets>
    <sheet name="Summary" sheetId="22" r:id="rId1"/>
    <sheet name="GDP" sheetId="12" r:id="rId2"/>
    <sheet name="Inflation" sheetId="13" r:id="rId3"/>
    <sheet name="Labour Market" sheetId="14" r:id="rId4"/>
    <sheet name="Balance of Payments" sheetId="17" r:id="rId5"/>
    <sheet name="General Government" sheetId="21" r:id="rId6"/>
    <sheet name="Other institutions" sheetId="18" r:id="rId7"/>
  </sheets>
  <externalReferences>
    <externalReference r:id="rId8"/>
  </externalReferences>
  <definedNames>
    <definedName name="_xlnm.Print_Area" localSheetId="1">GDP!$A$1:$AA$52</definedName>
    <definedName name="_xlnm.Print_Area" localSheetId="2">Inflation!$A$1:$AA$38</definedName>
    <definedName name="_xlnm.Print_Area" localSheetId="3">'Labour Market'!$A$1:$AE$69</definedName>
    <definedName name="_xlnm.Print_Area" localSheetId="6">'Other institutions'!$A$1:$H$29</definedName>
    <definedName name="_xlnm.Print_Area" localSheetId="0">Summary!$B$2:$M$80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1" i="18" l="1"/>
  <c r="I21" i="18"/>
  <c r="D21" i="18"/>
  <c r="B2" i="14"/>
  <c r="L28" i="17"/>
  <c r="L56" i="14"/>
  <c r="L31" i="14"/>
  <c r="H20" i="21" l="1"/>
  <c r="B19" i="21"/>
  <c r="B2" i="21"/>
  <c r="B27" i="17"/>
  <c r="B2" i="17"/>
  <c r="B55" i="14"/>
  <c r="B30" i="14"/>
  <c r="B2" i="13"/>
  <c r="H16" i="12"/>
  <c r="H17" i="12"/>
  <c r="H29" i="12"/>
  <c r="H30" i="12"/>
  <c r="H44" i="12"/>
  <c r="H45" i="12"/>
  <c r="B28" i="12"/>
  <c r="B15" i="12"/>
  <c r="B2" i="12"/>
  <c r="B2" i="22"/>
  <c r="G20" i="21"/>
  <c r="B20" i="21"/>
  <c r="H28" i="17"/>
  <c r="G28" i="17"/>
  <c r="B28" i="17"/>
  <c r="G56" i="14"/>
  <c r="B56" i="14"/>
  <c r="G31" i="14"/>
  <c r="B31" i="14"/>
  <c r="H3" i="13"/>
  <c r="G3" i="13"/>
  <c r="B3" i="13"/>
  <c r="G3" i="12"/>
  <c r="G16" i="12" s="1"/>
  <c r="B3" i="12"/>
  <c r="B44" i="12" s="1"/>
  <c r="B16" i="12" l="1"/>
  <c r="B29" i="12"/>
  <c r="G29" i="12"/>
  <c r="G44" i="12"/>
  <c r="I20" i="21"/>
  <c r="I28" i="17"/>
  <c r="I56" i="14"/>
  <c r="I31" i="14"/>
  <c r="I44" i="12"/>
  <c r="I29" i="12"/>
  <c r="I16" i="12"/>
  <c r="J20" i="21" l="1"/>
  <c r="J28" i="17"/>
  <c r="J56" i="14"/>
  <c r="J31" i="14"/>
  <c r="J44" i="12"/>
  <c r="J29" i="12"/>
  <c r="J16" i="12"/>
  <c r="P56" i="14" l="1"/>
  <c r="P31" i="14"/>
  <c r="T31" i="14"/>
  <c r="P29" i="12"/>
  <c r="P16" i="12"/>
  <c r="K44" i="12"/>
  <c r="K29" i="12"/>
  <c r="K16" i="12"/>
  <c r="T29" i="12" l="1"/>
  <c r="X29" i="12"/>
  <c r="T16" i="12"/>
  <c r="X16" i="12"/>
  <c r="K20" i="21" l="1"/>
  <c r="H29" i="17"/>
  <c r="H57" i="14"/>
  <c r="H32" i="14"/>
  <c r="X28" i="17"/>
  <c r="T28" i="17"/>
  <c r="P28" i="17"/>
  <c r="K28" i="17"/>
  <c r="X56" i="14"/>
  <c r="T56" i="14"/>
  <c r="X31" i="14"/>
  <c r="K56" i="14"/>
  <c r="H56" i="14"/>
  <c r="H31" i="14"/>
  <c r="K31" i="14"/>
</calcChain>
</file>

<file path=xl/sharedStrings.xml><?xml version="1.0" encoding="utf-8"?>
<sst xmlns="http://schemas.openxmlformats.org/spreadsheetml/2006/main" count="649" uniqueCount="217">
  <si>
    <t>Q1</t>
  </si>
  <si>
    <t>Q2</t>
  </si>
  <si>
    <t>Q3</t>
  </si>
  <si>
    <t>Q4</t>
  </si>
  <si>
    <t>Verejný sektor</t>
  </si>
  <si>
    <t>Verejný dlh</t>
  </si>
  <si>
    <t>Deficit verejných financií</t>
  </si>
  <si>
    <t>NBS</t>
  </si>
  <si>
    <t>IFP</t>
  </si>
  <si>
    <t>OECD</t>
  </si>
  <si>
    <t>[% HDP, ESA 95]</t>
  </si>
  <si>
    <t>Memo tab.</t>
  </si>
  <si>
    <t>-</t>
  </si>
  <si>
    <t>%</t>
  </si>
  <si>
    <t>Actual data</t>
  </si>
  <si>
    <t>Indicator</t>
  </si>
  <si>
    <t>Unit</t>
  </si>
  <si>
    <t>Price developments</t>
  </si>
  <si>
    <t>HICP inflation</t>
  </si>
  <si>
    <t>year-on-year changes in %</t>
  </si>
  <si>
    <t>CPI inflation</t>
  </si>
  <si>
    <t>GDP deflator</t>
  </si>
  <si>
    <t>Economic activity</t>
  </si>
  <si>
    <t>Gross domestic product</t>
  </si>
  <si>
    <t>year-on-year changes in %, constant prices</t>
  </si>
  <si>
    <t>Private consumption</t>
  </si>
  <si>
    <t>General government final consumption</t>
  </si>
  <si>
    <t>Gross fixed capital formation</t>
  </si>
  <si>
    <t>Exports of goods and services</t>
  </si>
  <si>
    <t>Imports of goods and services</t>
  </si>
  <si>
    <t>Net exports</t>
  </si>
  <si>
    <t>EUR millions at constant prices</t>
  </si>
  <si>
    <t>Output gap</t>
  </si>
  <si>
    <t>% of potential output</t>
  </si>
  <si>
    <t>EUR millions at current prices</t>
  </si>
  <si>
    <t>Labour market</t>
  </si>
  <si>
    <t>Employment</t>
  </si>
  <si>
    <t>thousands of persons, ESA 2010</t>
  </si>
  <si>
    <t xml:space="preserve">Employment </t>
  </si>
  <si>
    <t>year-on-year changes in %, ESA 2010</t>
  </si>
  <si>
    <t>Number of unemployed</t>
  </si>
  <si>
    <r>
      <t xml:space="preserve">thousands of persons </t>
    </r>
    <r>
      <rPr>
        <vertAlign val="superscript"/>
        <sz val="10"/>
        <color indexed="8"/>
        <rFont val="Arial"/>
        <family val="2"/>
        <charset val="238"/>
      </rPr>
      <t>1)</t>
    </r>
  </si>
  <si>
    <t>Unemployment rate</t>
  </si>
  <si>
    <r>
      <t>NAIRU estimate</t>
    </r>
    <r>
      <rPr>
        <vertAlign val="superscript"/>
        <sz val="10"/>
        <color indexed="8"/>
        <rFont val="Arial"/>
        <family val="2"/>
        <charset val="238"/>
      </rPr>
      <t>2)</t>
    </r>
  </si>
  <si>
    <r>
      <t>Labour productivity</t>
    </r>
    <r>
      <rPr>
        <vertAlign val="superscript"/>
        <sz val="10"/>
        <color indexed="8"/>
        <rFont val="Arial"/>
        <family val="2"/>
        <charset val="238"/>
      </rPr>
      <t>3)</t>
    </r>
  </si>
  <si>
    <r>
      <t>Nominal productivity</t>
    </r>
    <r>
      <rPr>
        <vertAlign val="superscript"/>
        <sz val="10"/>
        <color indexed="8"/>
        <rFont val="Arial"/>
        <family val="2"/>
        <charset val="238"/>
      </rPr>
      <t>4)</t>
    </r>
  </si>
  <si>
    <t>Nominal compensation per employee</t>
  </si>
  <si>
    <r>
      <t>Nominal wages</t>
    </r>
    <r>
      <rPr>
        <vertAlign val="superscript"/>
        <sz val="10"/>
        <color indexed="8"/>
        <rFont val="Arial"/>
        <family val="2"/>
        <charset val="238"/>
      </rPr>
      <t>5)</t>
    </r>
  </si>
  <si>
    <r>
      <t>Real wages</t>
    </r>
    <r>
      <rPr>
        <vertAlign val="superscript"/>
        <sz val="10"/>
        <color indexed="8"/>
        <rFont val="Arial"/>
        <family val="2"/>
        <charset val="238"/>
      </rPr>
      <t>6)</t>
    </r>
  </si>
  <si>
    <t>Households and non-profit institutions serving households</t>
  </si>
  <si>
    <t>Disposable income</t>
  </si>
  <si>
    <t>constant prices</t>
  </si>
  <si>
    <r>
      <t>Saving ratio</t>
    </r>
    <r>
      <rPr>
        <vertAlign val="superscript"/>
        <sz val="10"/>
        <color indexed="8"/>
        <rFont val="Arial"/>
        <family val="2"/>
        <charset val="238"/>
      </rPr>
      <t>7)</t>
    </r>
  </si>
  <si>
    <t>% of disposable income</t>
  </si>
  <si>
    <r>
      <t>General government sector</t>
    </r>
    <r>
      <rPr>
        <b/>
        <i/>
        <vertAlign val="superscript"/>
        <sz val="10"/>
        <color indexed="8"/>
        <rFont val="Arial"/>
        <family val="2"/>
        <charset val="238"/>
      </rPr>
      <t>8)</t>
    </r>
  </si>
  <si>
    <t>Total revenue</t>
  </si>
  <si>
    <t>% of GDP</t>
  </si>
  <si>
    <t>Total expenditure</t>
  </si>
  <si>
    <r>
      <t>General government balance</t>
    </r>
    <r>
      <rPr>
        <vertAlign val="superscript"/>
        <sz val="10"/>
        <color indexed="8"/>
        <rFont val="Arial"/>
        <family val="2"/>
        <charset val="238"/>
      </rPr>
      <t>9)</t>
    </r>
  </si>
  <si>
    <t>Cyclical component</t>
  </si>
  <si>
    <t>% of trend GDP</t>
  </si>
  <si>
    <t>Structural balance</t>
  </si>
  <si>
    <t>Cyclically adjusted primary balance</t>
  </si>
  <si>
    <r>
      <t>Fiscal stance</t>
    </r>
    <r>
      <rPr>
        <vertAlign val="superscript"/>
        <sz val="10"/>
        <color indexed="8"/>
        <rFont val="Arial"/>
        <family val="2"/>
        <charset val="238"/>
      </rPr>
      <t>10)</t>
    </r>
  </si>
  <si>
    <t>year-on-year change in p.p.</t>
  </si>
  <si>
    <t>General government gross debt</t>
  </si>
  <si>
    <t>Balance of payments</t>
  </si>
  <si>
    <t>Goods balance</t>
  </si>
  <si>
    <t>Current acount</t>
  </si>
  <si>
    <t>External environment and technical assumptions</t>
  </si>
  <si>
    <t>Slovakia´s foreign demand</t>
  </si>
  <si>
    <r>
      <t>USD/EUR exchange rate</t>
    </r>
    <r>
      <rPr>
        <vertAlign val="superscript"/>
        <sz val="10"/>
        <color indexed="8"/>
        <rFont val="Arial"/>
        <family val="2"/>
        <charset val="238"/>
      </rPr>
      <t xml:space="preserve">11)12) </t>
    </r>
  </si>
  <si>
    <t>level</t>
  </si>
  <si>
    <r>
      <t>Oil price in USD</t>
    </r>
    <r>
      <rPr>
        <vertAlign val="superscript"/>
        <sz val="10"/>
        <color indexed="8"/>
        <rFont val="Arial"/>
        <family val="2"/>
        <charset val="238"/>
      </rPr>
      <t xml:space="preserve">11)12) </t>
    </r>
  </si>
  <si>
    <r>
      <t>Oil price in USD</t>
    </r>
    <r>
      <rPr>
        <vertAlign val="superscript"/>
        <sz val="10"/>
        <color indexed="8"/>
        <rFont val="Arial"/>
        <family val="2"/>
        <charset val="238"/>
      </rPr>
      <t>11)</t>
    </r>
  </si>
  <si>
    <r>
      <t>Oil price in EUR</t>
    </r>
    <r>
      <rPr>
        <vertAlign val="superscript"/>
        <sz val="10"/>
        <color indexed="8"/>
        <rFont val="Arial"/>
        <family val="2"/>
        <charset val="238"/>
      </rPr>
      <t>11)</t>
    </r>
  </si>
  <si>
    <t xml:space="preserve">Non-energy commodity prices in USD </t>
  </si>
  <si>
    <r>
      <t>Electricity in EUR/MW</t>
    </r>
    <r>
      <rPr>
        <vertAlign val="superscript"/>
        <sz val="10"/>
        <color theme="1"/>
        <rFont val="Arial"/>
        <family val="2"/>
        <charset val="238"/>
      </rPr>
      <t>11)</t>
    </r>
  </si>
  <si>
    <r>
      <t>Gas price in EUR/MW</t>
    </r>
    <r>
      <rPr>
        <vertAlign val="superscript"/>
        <sz val="10"/>
        <color theme="1"/>
        <rFont val="Arial"/>
        <family val="2"/>
        <charset val="238"/>
      </rPr>
      <t>11)</t>
    </r>
  </si>
  <si>
    <t xml:space="preserve">3-month EURIBOR </t>
  </si>
  <si>
    <t>% p.a.</t>
  </si>
  <si>
    <t>10-Y Slovak government bond yield</t>
  </si>
  <si>
    <t>Source: NBS, ECB, and SO SR</t>
  </si>
  <si>
    <t xml:space="preserve">  1) Labour Force Survey</t>
  </si>
  <si>
    <t xml:space="preserve">  2) Non-accelerating inflation rate of unemployment</t>
  </si>
  <si>
    <t xml:space="preserve">  3) GDP at constant prices / employment (ESA 2010)</t>
  </si>
  <si>
    <t xml:space="preserve">  4) Nominal GDP divided by persons in employment (according to SO SR quarterly statistical reporting)</t>
  </si>
  <si>
    <t xml:space="preserve">  5) Average monthly wages (ESA 2010)</t>
  </si>
  <si>
    <t xml:space="preserve">  6) Wages (ESA 2010) deflated by CPI inflation</t>
  </si>
  <si>
    <t xml:space="preserve">  7) Saving ratio = gross savings / (gross disposable income + adjustment for any pension entitlements change)*100</t>
  </si>
  <si>
    <t>Gross savings = gross disposable income + adjustment for any pension entitlemensts change - private consumption</t>
  </si>
  <si>
    <t xml:space="preserve">  8) Sector S.13</t>
  </si>
  <si>
    <t xml:space="preserve">  9) B.9n - Net lending (+) / net borrowing (-)</t>
  </si>
  <si>
    <t>10) Year-on-year change in cyclically adjusted primary balance; a positive value denotes a restrictive stance</t>
  </si>
  <si>
    <t>11) Year-on-year change percentage changes and changes vis-à-vis the previous forecast are calculated from unrounded figures</t>
  </si>
  <si>
    <t>12) Changes vis-à-vis the previous forecast (percentages)</t>
  </si>
  <si>
    <t>mil. EUR, curr. p.</t>
  </si>
  <si>
    <t xml:space="preserve">Private consumption </t>
  </si>
  <si>
    <t>Domestic demand</t>
  </si>
  <si>
    <t>Export of goods and services</t>
  </si>
  <si>
    <t>Import of goods and services</t>
  </si>
  <si>
    <t>growth in %, const. p.</t>
  </si>
  <si>
    <t>p. p., const. p.</t>
  </si>
  <si>
    <t>Change in inventories</t>
  </si>
  <si>
    <t>Private investment</t>
  </si>
  <si>
    <t>Public investment</t>
  </si>
  <si>
    <t>Source: NBS, SO SR</t>
  </si>
  <si>
    <t>HICP inflation (average)</t>
  </si>
  <si>
    <t>growth %, nsa</t>
  </si>
  <si>
    <t>Energy prices</t>
  </si>
  <si>
    <t>Food prices</t>
  </si>
  <si>
    <t>Service prices</t>
  </si>
  <si>
    <t>Non-energy industrial goods prices</t>
  </si>
  <si>
    <t>HICP inflation excluding energy</t>
  </si>
  <si>
    <t>HICP inflation excluding energy and food</t>
  </si>
  <si>
    <t>Demand inflation</t>
  </si>
  <si>
    <t>CPI inflation (average)</t>
  </si>
  <si>
    <t>growth %, sa</t>
  </si>
  <si>
    <t>Private consumption deflator</t>
  </si>
  <si>
    <t>Government consumption deflator</t>
  </si>
  <si>
    <t>Gross fixed capital formation deflator</t>
  </si>
  <si>
    <t>Export deflator</t>
  </si>
  <si>
    <t>Import deflator</t>
  </si>
  <si>
    <r>
      <t>Terms of trade</t>
    </r>
    <r>
      <rPr>
        <vertAlign val="superscript"/>
        <sz val="10"/>
        <color indexed="8"/>
        <rFont val="Arial"/>
        <family val="2"/>
        <charset val="238"/>
      </rPr>
      <t>1)</t>
    </r>
  </si>
  <si>
    <r>
      <t>Unit labour costs</t>
    </r>
    <r>
      <rPr>
        <vertAlign val="superscript"/>
        <sz val="10"/>
        <color indexed="8"/>
        <rFont val="Arial"/>
        <family val="2"/>
        <charset val="238"/>
      </rPr>
      <t>2)</t>
    </r>
  </si>
  <si>
    <t>growth %</t>
  </si>
  <si>
    <t>1) Export deflator / import deflator</t>
  </si>
  <si>
    <t>2) Compensation per employee in current prices / labour productivity (ESA 2010) at constant prices</t>
  </si>
  <si>
    <t>growth %, y-o-y, nsa</t>
  </si>
  <si>
    <t>Tab. 1 Gross domestic product</t>
  </si>
  <si>
    <t>Tab. 2 Price development</t>
  </si>
  <si>
    <t>Tab. 3 Labour Market</t>
  </si>
  <si>
    <t>Development of employment, unemployment</t>
  </si>
  <si>
    <t>ths. of per., ESA 2010</t>
  </si>
  <si>
    <t>Employees</t>
  </si>
  <si>
    <t>Self-employed</t>
  </si>
  <si>
    <t>Unemployment</t>
  </si>
  <si>
    <t>ths. of per., LFS</t>
  </si>
  <si>
    <t>Compensation and wages</t>
  </si>
  <si>
    <t>Compensation per employee, nominal</t>
  </si>
  <si>
    <t>EUR</t>
  </si>
  <si>
    <r>
      <t>Average wage, nominal</t>
    </r>
    <r>
      <rPr>
        <vertAlign val="superscript"/>
        <sz val="10"/>
        <color indexed="8"/>
        <rFont val="Arial"/>
        <family val="2"/>
        <charset val="238"/>
      </rPr>
      <t>1)</t>
    </r>
  </si>
  <si>
    <t>Average wage, private sector</t>
  </si>
  <si>
    <t>Average wage, public sector</t>
  </si>
  <si>
    <r>
      <t>Average wage, real</t>
    </r>
    <r>
      <rPr>
        <vertAlign val="superscript"/>
        <sz val="10"/>
        <color theme="1"/>
        <rFont val="Arial"/>
        <family val="2"/>
        <charset val="238"/>
      </rPr>
      <t>2)</t>
    </r>
  </si>
  <si>
    <t>EUR, const. p.</t>
  </si>
  <si>
    <t>Compensation of employees</t>
  </si>
  <si>
    <t>% of GDP, curr. p.</t>
  </si>
  <si>
    <t>Demography</t>
  </si>
  <si>
    <t>Working age population</t>
  </si>
  <si>
    <t>Labour force</t>
  </si>
  <si>
    <r>
      <t>Participation rate</t>
    </r>
    <r>
      <rPr>
        <vertAlign val="superscript"/>
        <sz val="10"/>
        <color indexed="8"/>
        <rFont val="Arial"/>
        <family val="2"/>
        <charset val="238"/>
      </rPr>
      <t>4)</t>
    </r>
  </si>
  <si>
    <r>
      <t>NAIRU estimate</t>
    </r>
    <r>
      <rPr>
        <vertAlign val="superscript"/>
        <sz val="10"/>
        <color indexed="8"/>
        <rFont val="Arial"/>
        <family val="2"/>
        <charset val="238"/>
      </rPr>
      <t>5)</t>
    </r>
  </si>
  <si>
    <t>growth in %</t>
  </si>
  <si>
    <t>change in p.p.</t>
  </si>
  <si>
    <t>Working age population (15 - 64 y.)</t>
  </si>
  <si>
    <t>1) Average monthly wages according to ESA 2010</t>
  </si>
  <si>
    <t>2) Wages (ESA 2010) deflated by CPI inflation</t>
  </si>
  <si>
    <t>3) GDP in constant prices / employment (ESA 2010)</t>
  </si>
  <si>
    <t>4) Labour force in thousands of persons / working age population in thousands of persons</t>
  </si>
  <si>
    <t>5) Non-accelerating inflation rate of unemployment</t>
  </si>
  <si>
    <t>Tab. 4 Balance of Payments</t>
  </si>
  <si>
    <t>Export, import of goods and services in ESA methodology</t>
  </si>
  <si>
    <t>ESA 2010, mil. EUR, const. p.</t>
  </si>
  <si>
    <t>Export of goods and services within eurozone</t>
  </si>
  <si>
    <t>Export of goods and services out of eurozone</t>
  </si>
  <si>
    <t>Import of goods and services within eurozone</t>
  </si>
  <si>
    <t>Import of goods and services out of eurozone</t>
  </si>
  <si>
    <t>Net export</t>
  </si>
  <si>
    <t>Export, import of goods and services in BoP methodology</t>
  </si>
  <si>
    <r>
      <t>BoP, mil. EUR,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curr. p.</t>
    </r>
  </si>
  <si>
    <t>BoP, mil. EUR, curr. p.</t>
  </si>
  <si>
    <t>Trade balance (goods and services)</t>
  </si>
  <si>
    <t>Current account</t>
  </si>
  <si>
    <t>Memo item: nominal GDP</t>
  </si>
  <si>
    <t>ESA 2010, mil. EUR, curr. p.</t>
  </si>
  <si>
    <t>Tab. 5 General Government  (S.13)</t>
  </si>
  <si>
    <t>Balance of revenues and expenditures</t>
  </si>
  <si>
    <r>
      <t xml:space="preserve">General government balance </t>
    </r>
    <r>
      <rPr>
        <vertAlign val="superscript"/>
        <sz val="10"/>
        <color indexed="8"/>
        <rFont val="Arial"/>
        <family val="2"/>
        <charset val="238"/>
      </rPr>
      <t>1)</t>
    </r>
  </si>
  <si>
    <t>ESA 2010, mil. EUR</t>
  </si>
  <si>
    <t>Primary balance</t>
  </si>
  <si>
    <t>Current revenue</t>
  </si>
  <si>
    <t>Capital revenue</t>
  </si>
  <si>
    <t>Primary expenditure</t>
  </si>
  <si>
    <t>Current expenditure</t>
  </si>
  <si>
    <t>Capital expenditure</t>
  </si>
  <si>
    <r>
      <t>General government balance</t>
    </r>
    <r>
      <rPr>
        <vertAlign val="superscript"/>
        <sz val="10"/>
        <color indexed="8"/>
        <rFont val="Arial"/>
        <family val="2"/>
        <charset val="238"/>
      </rPr>
      <t>1)</t>
    </r>
  </si>
  <si>
    <t>Structural development</t>
  </si>
  <si>
    <r>
      <t>Fiscal stance</t>
    </r>
    <r>
      <rPr>
        <vertAlign val="superscript"/>
        <sz val="10"/>
        <color indexed="8"/>
        <rFont val="Arial"/>
        <family val="2"/>
        <charset val="238"/>
      </rPr>
      <t>2)</t>
    </r>
  </si>
  <si>
    <t>1) B.9n - Net lending (+) / net borrowing (-)</t>
  </si>
  <si>
    <t>2) Year-on-year change in cyclically adjusted primary balance; a positive value denotes a restrictive stance</t>
  </si>
  <si>
    <t>Tab. 6 Comparison of predictions of selected institutions</t>
  </si>
  <si>
    <t>The values ​​in the table are as annual growth in %, unless otherwise indicated.</t>
  </si>
  <si>
    <t>EC</t>
  </si>
  <si>
    <t>IMF</t>
  </si>
  <si>
    <t>Gross domestic product (const. p.)</t>
  </si>
  <si>
    <t>Private consumption (const. p.)</t>
  </si>
  <si>
    <t>Government consumption (const. p.)</t>
  </si>
  <si>
    <t>Gross fixed capital formation (const. p.)</t>
  </si>
  <si>
    <t>Export of goods and services (const. p.)</t>
  </si>
  <si>
    <t>Import of goods and services (const. p.)</t>
  </si>
  <si>
    <r>
      <t>HICP inflation</t>
    </r>
    <r>
      <rPr>
        <vertAlign val="superscript"/>
        <sz val="10"/>
        <color theme="1"/>
        <rFont val="Arial"/>
        <family val="2"/>
        <charset val="238"/>
      </rPr>
      <t>1</t>
    </r>
    <r>
      <rPr>
        <vertAlign val="superscript"/>
        <sz val="10"/>
        <color indexed="8"/>
        <rFont val="Arial"/>
        <family val="2"/>
        <charset val="238"/>
      </rPr>
      <t>)</t>
    </r>
  </si>
  <si>
    <t>Employment (ESA 2010)</t>
  </si>
  <si>
    <t>Unemployment rate (%)</t>
  </si>
  <si>
    <t>Average wage, nominal</t>
  </si>
  <si>
    <t>General government deficit (% of GDP)</t>
  </si>
  <si>
    <t>Government debt (% of GDP)</t>
  </si>
  <si>
    <t>Current account (% of GDP)</t>
  </si>
  <si>
    <t>1) IMF: index CPI</t>
  </si>
  <si>
    <t>Source:</t>
  </si>
  <si>
    <t>European Commision -  European Economic Forecast (Spring Forecast, May 2026)</t>
  </si>
  <si>
    <t>Internation Monetary Fund - World economic outlook (April 2026)</t>
  </si>
  <si>
    <t>OECD - Economic Outlook (June 2026)</t>
  </si>
  <si>
    <t>Autumn 2026 medium-term forecast (MTF-2026Q3)</t>
  </si>
  <si>
    <t>Difference vis-à-vis the summer 2026 forecast        (MTF-2026Q2)</t>
  </si>
  <si>
    <t>National Bank of Slovakia - Summer Medium-Term Forecast 2026Q3</t>
  </si>
  <si>
    <t>Institute for Financial Policy - Macroeconomic Forecast (June 2026), GG deficit (target) and GG debt from the Annual Progress Report of the Slovak Republic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</si>
</sst>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B]mmm\-yy;@"/>
    <numFmt numFmtId="165" formatCode="0.0"/>
    <numFmt numFmtId="166" formatCode="#,##0.0"/>
  </numFmts>
  <fonts count="62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E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4"/>
      <color theme="4"/>
      <name val="Arial"/>
      <family val="2"/>
      <charset val="238"/>
    </font>
    <font>
      <b/>
      <sz val="10"/>
      <color theme="4"/>
      <name val="Arial"/>
      <family val="2"/>
      <charset val="238"/>
    </font>
    <font>
      <b/>
      <i/>
      <sz val="14"/>
      <color theme="4"/>
      <name val="Arial"/>
      <family val="2"/>
      <charset val="238"/>
    </font>
    <font>
      <sz val="14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b/>
      <i/>
      <vertAlign val="superscript"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8" fillId="3" borderId="0" applyNumberFormat="0" applyBorder="0" applyAlignment="0" applyProtection="0"/>
    <xf numFmtId="0" fontId="9" fillId="8" borderId="1" applyNumberFormat="0" applyAlignment="0" applyProtection="0"/>
    <xf numFmtId="0" fontId="25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5" borderId="8" applyNumberFormat="0" applyAlignment="0" applyProtection="0"/>
    <xf numFmtId="0" fontId="26" fillId="3" borderId="0" applyNumberFormat="0" applyBorder="0" applyAlignment="0" applyProtection="0"/>
    <xf numFmtId="0" fontId="16" fillId="7" borderId="1" applyNumberFormat="0" applyAlignment="0" applyProtection="0"/>
    <xf numFmtId="0" fontId="27" fillId="25" borderId="8" applyNumberFormat="0" applyAlignment="0" applyProtection="0"/>
    <xf numFmtId="0" fontId="17" fillId="0" borderId="9" applyNumberFormat="0" applyFill="0" applyAlignment="0" applyProtection="0"/>
    <xf numFmtId="0" fontId="28" fillId="0" borderId="3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15" borderId="0" applyNumberFormat="0" applyBorder="0" applyAlignment="0" applyProtection="0"/>
    <xf numFmtId="0" fontId="31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5" fillId="0" borderId="0"/>
    <xf numFmtId="0" fontId="3" fillId="0" borderId="0"/>
    <xf numFmtId="0" fontId="40" fillId="0" borderId="0"/>
    <xf numFmtId="0" fontId="3" fillId="0" borderId="0"/>
    <xf numFmtId="0" fontId="39" fillId="0" borderId="0"/>
    <xf numFmtId="0" fontId="3" fillId="0" borderId="0"/>
    <xf numFmtId="0" fontId="23" fillId="0" borderId="0"/>
    <xf numFmtId="0" fontId="3" fillId="9" borderId="10" applyNumberFormat="0" applyFont="0" applyAlignment="0" applyProtection="0"/>
    <xf numFmtId="0" fontId="19" fillId="8" borderId="11" applyNumberFormat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9" borderId="10" applyNumberFormat="0" applyFont="0" applyAlignment="0" applyProtection="0"/>
    <xf numFmtId="0" fontId="3" fillId="9" borderId="10" applyNumberFormat="0" applyFont="0" applyAlignment="0" applyProtection="0"/>
    <xf numFmtId="0" fontId="32" fillId="0" borderId="9" applyNumberFormat="0" applyFill="0" applyAlignment="0" applyProtection="0"/>
    <xf numFmtId="0" fontId="33" fillId="4" borderId="0" applyNumberFormat="0" applyBorder="0" applyAlignment="0" applyProtection="0"/>
    <xf numFmtId="0" fontId="4" fillId="0" borderId="0"/>
    <xf numFmtId="0" fontId="3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35" fillId="7" borderId="1" applyNumberFormat="0" applyAlignment="0" applyProtection="0"/>
    <xf numFmtId="0" fontId="36" fillId="14" borderId="1" applyNumberFormat="0" applyAlignment="0" applyProtection="0"/>
    <xf numFmtId="0" fontId="37" fillId="14" borderId="11" applyNumberFormat="0" applyAlignment="0" applyProtection="0"/>
    <xf numFmtId="0" fontId="3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24" borderId="0" applyNumberFormat="0" applyBorder="0" applyAlignment="0" applyProtection="0"/>
  </cellStyleXfs>
  <cellXfs count="325">
    <xf numFmtId="0" fontId="0" fillId="0" borderId="0" xfId="0"/>
    <xf numFmtId="0" fontId="41" fillId="0" borderId="0" xfId="0" applyFont="1"/>
    <xf numFmtId="0" fontId="44" fillId="0" borderId="0" xfId="0" applyFont="1"/>
    <xf numFmtId="0" fontId="45" fillId="0" borderId="0" xfId="0" applyFont="1"/>
    <xf numFmtId="0" fontId="45" fillId="0" borderId="15" xfId="0" applyFont="1" applyBorder="1"/>
    <xf numFmtId="0" fontId="45" fillId="0" borderId="30" xfId="0" applyFont="1" applyBorder="1"/>
    <xf numFmtId="0" fontId="45" fillId="0" borderId="30" xfId="0" applyFont="1" applyBorder="1" applyAlignment="1">
      <alignment horizontal="right"/>
    </xf>
    <xf numFmtId="165" fontId="45" fillId="26" borderId="18" xfId="0" applyNumberFormat="1" applyFont="1" applyFill="1" applyBorder="1" applyAlignment="1">
      <alignment horizontal="right"/>
    </xf>
    <xf numFmtId="165" fontId="45" fillId="26" borderId="0" xfId="0" applyNumberFormat="1" applyFont="1" applyFill="1" applyAlignment="1">
      <alignment horizontal="right"/>
    </xf>
    <xf numFmtId="165" fontId="45" fillId="26" borderId="30" xfId="0" applyNumberFormat="1" applyFont="1" applyFill="1" applyBorder="1" applyAlignment="1">
      <alignment horizontal="right"/>
    </xf>
    <xf numFmtId="165" fontId="45" fillId="26" borderId="16" xfId="0" applyNumberFormat="1" applyFont="1" applyFill="1" applyBorder="1" applyAlignment="1">
      <alignment horizontal="right"/>
    </xf>
    <xf numFmtId="165" fontId="45" fillId="0" borderId="0" xfId="0" applyNumberFormat="1" applyFont="1"/>
    <xf numFmtId="165" fontId="45" fillId="0" borderId="18" xfId="0" applyNumberFormat="1" applyFont="1" applyBorder="1" applyAlignment="1">
      <alignment horizontal="right"/>
    </xf>
    <xf numFmtId="165" fontId="45" fillId="0" borderId="0" xfId="0" applyNumberFormat="1" applyFont="1" applyAlignment="1">
      <alignment horizontal="right"/>
    </xf>
    <xf numFmtId="165" fontId="45" fillId="0" borderId="30" xfId="0" applyNumberFormat="1" applyFont="1" applyBorder="1" applyAlignment="1">
      <alignment horizontal="right"/>
    </xf>
    <xf numFmtId="3" fontId="45" fillId="0" borderId="18" xfId="0" applyNumberFormat="1" applyFont="1" applyBorder="1" applyAlignment="1">
      <alignment horizontal="right"/>
    </xf>
    <xf numFmtId="3" fontId="45" fillId="0" borderId="0" xfId="0" applyNumberFormat="1" applyFont="1" applyAlignment="1">
      <alignment horizontal="right"/>
    </xf>
    <xf numFmtId="3" fontId="45" fillId="0" borderId="30" xfId="0" applyNumberFormat="1" applyFont="1" applyBorder="1" applyAlignment="1">
      <alignment horizontal="right"/>
    </xf>
    <xf numFmtId="166" fontId="45" fillId="26" borderId="0" xfId="0" applyNumberFormat="1" applyFont="1" applyFill="1" applyAlignment="1">
      <alignment horizontal="right"/>
    </xf>
    <xf numFmtId="166" fontId="45" fillId="26" borderId="16" xfId="0" applyNumberFormat="1" applyFont="1" applyFill="1" applyBorder="1" applyAlignment="1">
      <alignment horizontal="right"/>
    </xf>
    <xf numFmtId="0" fontId="45" fillId="0" borderId="18" xfId="0" applyFont="1" applyBorder="1" applyAlignment="1">
      <alignment horizontal="right"/>
    </xf>
    <xf numFmtId="0" fontId="45" fillId="0" borderId="0" xfId="0" applyFont="1" applyAlignment="1">
      <alignment horizontal="right"/>
    </xf>
    <xf numFmtId="165" fontId="45" fillId="0" borderId="16" xfId="0" applyNumberFormat="1" applyFont="1" applyBorder="1" applyAlignment="1">
      <alignment horizontal="right"/>
    </xf>
    <xf numFmtId="3" fontId="45" fillId="0" borderId="0" xfId="0" applyNumberFormat="1" applyFont="1"/>
    <xf numFmtId="1" fontId="45" fillId="0" borderId="18" xfId="0" applyNumberFormat="1" applyFont="1" applyBorder="1" applyAlignment="1">
      <alignment horizontal="right"/>
    </xf>
    <xf numFmtId="1" fontId="45" fillId="0" borderId="0" xfId="0" applyNumberFormat="1" applyFont="1" applyAlignment="1">
      <alignment horizontal="right"/>
    </xf>
    <xf numFmtId="1" fontId="45" fillId="0" borderId="30" xfId="0" applyNumberFormat="1" applyFont="1" applyBorder="1" applyAlignment="1">
      <alignment horizontal="right"/>
    </xf>
    <xf numFmtId="0" fontId="3" fillId="0" borderId="0" xfId="0" applyFont="1"/>
    <xf numFmtId="0" fontId="3" fillId="0" borderId="30" xfId="0" applyFont="1" applyBorder="1"/>
    <xf numFmtId="0" fontId="3" fillId="0" borderId="30" xfId="0" applyFont="1" applyBorder="1" applyAlignment="1">
      <alignment horizontal="right"/>
    </xf>
    <xf numFmtId="0" fontId="45" fillId="26" borderId="30" xfId="0" applyFont="1" applyFill="1" applyBorder="1" applyAlignment="1">
      <alignment horizontal="right"/>
    </xf>
    <xf numFmtId="0" fontId="44" fillId="27" borderId="25" xfId="0" applyFont="1" applyFill="1" applyBorder="1"/>
    <xf numFmtId="0" fontId="45" fillId="27" borderId="26" xfId="0" applyFont="1" applyFill="1" applyBorder="1"/>
    <xf numFmtId="0" fontId="45" fillId="27" borderId="27" xfId="0" applyFont="1" applyFill="1" applyBorder="1"/>
    <xf numFmtId="0" fontId="45" fillId="27" borderId="28" xfId="0" applyFont="1" applyFill="1" applyBorder="1" applyAlignment="1">
      <alignment horizontal="right"/>
    </xf>
    <xf numFmtId="0" fontId="45" fillId="27" borderId="26" xfId="0" applyFont="1" applyFill="1" applyBorder="1" applyAlignment="1">
      <alignment horizontal="right"/>
    </xf>
    <xf numFmtId="0" fontId="45" fillId="27" borderId="27" xfId="0" applyFont="1" applyFill="1" applyBorder="1" applyAlignment="1">
      <alignment horizontal="right"/>
    </xf>
    <xf numFmtId="165" fontId="45" fillId="27" borderId="26" xfId="0" applyNumberFormat="1" applyFont="1" applyFill="1" applyBorder="1" applyAlignment="1">
      <alignment horizontal="right"/>
    </xf>
    <xf numFmtId="165" fontId="45" fillId="27" borderId="29" xfId="0" applyNumberFormat="1" applyFont="1" applyFill="1" applyBorder="1" applyAlignment="1">
      <alignment horizontal="right"/>
    </xf>
    <xf numFmtId="165" fontId="45" fillId="0" borderId="32" xfId="0" applyNumberFormat="1" applyFont="1" applyBorder="1" applyAlignment="1">
      <alignment horizontal="right"/>
    </xf>
    <xf numFmtId="165" fontId="45" fillId="0" borderId="38" xfId="0" applyNumberFormat="1" applyFont="1" applyBorder="1" applyAlignment="1">
      <alignment horizontal="right"/>
    </xf>
    <xf numFmtId="2" fontId="45" fillId="0" borderId="18" xfId="0" applyNumberFormat="1" applyFont="1" applyBorder="1" applyAlignment="1">
      <alignment horizontal="right"/>
    </xf>
    <xf numFmtId="2" fontId="45" fillId="0" borderId="0" xfId="0" applyNumberFormat="1" applyFont="1" applyAlignment="1">
      <alignment horizontal="right"/>
    </xf>
    <xf numFmtId="2" fontId="45" fillId="0" borderId="30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45" fillId="0" borderId="33" xfId="0" applyFont="1" applyBorder="1"/>
    <xf numFmtId="0" fontId="45" fillId="0" borderId="34" xfId="0" applyFont="1" applyBorder="1"/>
    <xf numFmtId="0" fontId="45" fillId="0" borderId="35" xfId="0" applyFont="1" applyBorder="1"/>
    <xf numFmtId="0" fontId="45" fillId="0" borderId="35" xfId="0" applyFont="1" applyBorder="1" applyAlignment="1">
      <alignment horizontal="right"/>
    </xf>
    <xf numFmtId="165" fontId="45" fillId="0" borderId="14" xfId="0" applyNumberFormat="1" applyFont="1" applyBorder="1" applyAlignment="1">
      <alignment horizontal="right"/>
    </xf>
    <xf numFmtId="165" fontId="45" fillId="0" borderId="34" xfId="0" applyNumberFormat="1" applyFont="1" applyBorder="1" applyAlignment="1">
      <alignment horizontal="right"/>
    </xf>
    <xf numFmtId="165" fontId="45" fillId="0" borderId="35" xfId="0" applyNumberFormat="1" applyFont="1" applyBorder="1" applyAlignment="1">
      <alignment horizontal="right"/>
    </xf>
    <xf numFmtId="165" fontId="45" fillId="0" borderId="36" xfId="0" applyNumberFormat="1" applyFont="1" applyBorder="1" applyAlignment="1">
      <alignment horizontal="right"/>
    </xf>
    <xf numFmtId="0" fontId="45" fillId="0" borderId="0" xfId="0" applyFont="1" applyAlignment="1">
      <alignment vertical="center"/>
    </xf>
    <xf numFmtId="0" fontId="48" fillId="0" borderId="0" xfId="0" applyFont="1"/>
    <xf numFmtId="0" fontId="48" fillId="0" borderId="0" xfId="0" applyFont="1" applyAlignment="1">
      <alignment vertical="center"/>
    </xf>
    <xf numFmtId="0" fontId="45" fillId="28" borderId="0" xfId="0" applyFont="1" applyFill="1"/>
    <xf numFmtId="0" fontId="45" fillId="28" borderId="27" xfId="0" applyFont="1" applyFill="1" applyBorder="1"/>
    <xf numFmtId="0" fontId="45" fillId="28" borderId="27" xfId="0" applyFont="1" applyFill="1" applyBorder="1" applyAlignment="1">
      <alignment horizontal="right"/>
    </xf>
    <xf numFmtId="0" fontId="45" fillId="28" borderId="28" xfId="0" applyFont="1" applyFill="1" applyBorder="1" applyAlignment="1">
      <alignment horizontal="center"/>
    </xf>
    <xf numFmtId="0" fontId="45" fillId="28" borderId="26" xfId="0" applyFont="1" applyFill="1" applyBorder="1" applyAlignment="1">
      <alignment horizontal="center"/>
    </xf>
    <xf numFmtId="0" fontId="45" fillId="28" borderId="27" xfId="0" applyFont="1" applyFill="1" applyBorder="1" applyAlignment="1">
      <alignment horizontal="center"/>
    </xf>
    <xf numFmtId="0" fontId="45" fillId="28" borderId="29" xfId="0" applyFont="1" applyFill="1" applyBorder="1" applyAlignment="1">
      <alignment horizontal="center"/>
    </xf>
    <xf numFmtId="165" fontId="45" fillId="28" borderId="28" xfId="0" applyNumberFormat="1" applyFont="1" applyFill="1" applyBorder="1" applyAlignment="1">
      <alignment horizontal="right"/>
    </xf>
    <xf numFmtId="165" fontId="45" fillId="28" borderId="26" xfId="0" applyNumberFormat="1" applyFont="1" applyFill="1" applyBorder="1" applyAlignment="1">
      <alignment horizontal="right"/>
    </xf>
    <xf numFmtId="165" fontId="45" fillId="28" borderId="27" xfId="0" applyNumberFormat="1" applyFont="1" applyFill="1" applyBorder="1" applyAlignment="1">
      <alignment horizontal="right"/>
    </xf>
    <xf numFmtId="165" fontId="45" fillId="28" borderId="29" xfId="0" applyNumberFormat="1" applyFont="1" applyFill="1" applyBorder="1" applyAlignment="1">
      <alignment horizontal="right"/>
    </xf>
    <xf numFmtId="0" fontId="45" fillId="28" borderId="28" xfId="0" applyFont="1" applyFill="1" applyBorder="1" applyAlignment="1">
      <alignment horizontal="right"/>
    </xf>
    <xf numFmtId="0" fontId="45" fillId="28" borderId="26" xfId="0" applyFont="1" applyFill="1" applyBorder="1" applyAlignment="1">
      <alignment horizontal="right"/>
    </xf>
    <xf numFmtId="0" fontId="41" fillId="26" borderId="0" xfId="0" applyFont="1" applyFill="1"/>
    <xf numFmtId="0" fontId="41" fillId="26" borderId="16" xfId="0" applyFont="1" applyFill="1" applyBorder="1"/>
    <xf numFmtId="0" fontId="41" fillId="26" borderId="34" xfId="0" applyFont="1" applyFill="1" applyBorder="1"/>
    <xf numFmtId="0" fontId="41" fillId="26" borderId="0" xfId="0" applyFont="1" applyFill="1" applyAlignment="1">
      <alignment horizontal="right"/>
    </xf>
    <xf numFmtId="165" fontId="41" fillId="26" borderId="0" xfId="0" applyNumberFormat="1" applyFont="1" applyFill="1"/>
    <xf numFmtId="0" fontId="43" fillId="26" borderId="0" xfId="0" applyFont="1" applyFill="1"/>
    <xf numFmtId="0" fontId="49" fillId="26" borderId="0" xfId="0" applyFont="1" applyFill="1"/>
    <xf numFmtId="0" fontId="47" fillId="26" borderId="41" xfId="0" applyFont="1" applyFill="1" applyBorder="1" applyAlignment="1">
      <alignment horizontal="center"/>
    </xf>
    <xf numFmtId="0" fontId="45" fillId="26" borderId="22" xfId="0" applyFont="1" applyFill="1" applyBorder="1" applyAlignment="1">
      <alignment horizontal="center"/>
    </xf>
    <xf numFmtId="0" fontId="45" fillId="26" borderId="43" xfId="0" applyFont="1" applyFill="1" applyBorder="1" applyAlignment="1">
      <alignment horizontal="center"/>
    </xf>
    <xf numFmtId="0" fontId="45" fillId="26" borderId="23" xfId="0" applyFont="1" applyFill="1" applyBorder="1" applyAlignment="1">
      <alignment horizontal="center"/>
    </xf>
    <xf numFmtId="0" fontId="45" fillId="26" borderId="39" xfId="0" applyFont="1" applyFill="1" applyBorder="1" applyAlignment="1">
      <alignment horizontal="center"/>
    </xf>
    <xf numFmtId="0" fontId="45" fillId="26" borderId="44" xfId="0" applyFont="1" applyFill="1" applyBorder="1" applyAlignment="1">
      <alignment horizontal="center"/>
    </xf>
    <xf numFmtId="0" fontId="50" fillId="26" borderId="15" xfId="0" applyFont="1" applyFill="1" applyBorder="1" applyAlignment="1">
      <alignment horizontal="left" vertical="center"/>
    </xf>
    <xf numFmtId="0" fontId="50" fillId="26" borderId="0" xfId="0" applyFont="1" applyFill="1" applyAlignment="1">
      <alignment horizontal="left" vertical="center"/>
    </xf>
    <xf numFmtId="0" fontId="50" fillId="26" borderId="45" xfId="0" applyFont="1" applyFill="1" applyBorder="1" applyAlignment="1">
      <alignment horizontal="left" vertical="center"/>
    </xf>
    <xf numFmtId="0" fontId="47" fillId="26" borderId="45" xfId="0" applyFont="1" applyFill="1" applyBorder="1" applyAlignment="1">
      <alignment horizontal="center" vertical="center"/>
    </xf>
    <xf numFmtId="0" fontId="45" fillId="26" borderId="30" xfId="0" applyFont="1" applyFill="1" applyBorder="1" applyAlignment="1">
      <alignment horizontal="center"/>
    </xf>
    <xf numFmtId="0" fontId="45" fillId="26" borderId="0" xfId="0" applyFont="1" applyFill="1" applyAlignment="1">
      <alignment horizontal="center"/>
    </xf>
    <xf numFmtId="0" fontId="45" fillId="26" borderId="0" xfId="0" applyFont="1" applyFill="1"/>
    <xf numFmtId="0" fontId="45" fillId="26" borderId="31" xfId="0" applyFont="1" applyFill="1" applyBorder="1"/>
    <xf numFmtId="0" fontId="45" fillId="26" borderId="30" xfId="0" applyFont="1" applyFill="1" applyBorder="1"/>
    <xf numFmtId="0" fontId="45" fillId="26" borderId="16" xfId="0" applyFont="1" applyFill="1" applyBorder="1"/>
    <xf numFmtId="0" fontId="45" fillId="26" borderId="15" xfId="0" applyFont="1" applyFill="1" applyBorder="1"/>
    <xf numFmtId="3" fontId="45" fillId="26" borderId="30" xfId="0" applyNumberFormat="1" applyFont="1" applyFill="1" applyBorder="1" applyAlignment="1">
      <alignment horizontal="right"/>
    </xf>
    <xf numFmtId="3" fontId="45" fillId="26" borderId="0" xfId="0" applyNumberFormat="1" applyFont="1" applyFill="1" applyAlignment="1">
      <alignment horizontal="right"/>
    </xf>
    <xf numFmtId="3" fontId="45" fillId="26" borderId="0" xfId="0" applyNumberFormat="1" applyFont="1" applyFill="1"/>
    <xf numFmtId="3" fontId="45" fillId="26" borderId="30" xfId="0" applyNumberFormat="1" applyFont="1" applyFill="1" applyBorder="1"/>
    <xf numFmtId="3" fontId="45" fillId="26" borderId="31" xfId="0" applyNumberFormat="1" applyFont="1" applyFill="1" applyBorder="1"/>
    <xf numFmtId="3" fontId="45" fillId="26" borderId="16" xfId="0" applyNumberFormat="1" applyFont="1" applyFill="1" applyBorder="1"/>
    <xf numFmtId="0" fontId="45" fillId="26" borderId="33" xfId="0" applyFont="1" applyFill="1" applyBorder="1"/>
    <xf numFmtId="0" fontId="45" fillId="26" borderId="34" xfId="0" applyFont="1" applyFill="1" applyBorder="1"/>
    <xf numFmtId="0" fontId="45" fillId="26" borderId="35" xfId="0" applyFont="1" applyFill="1" applyBorder="1"/>
    <xf numFmtId="0" fontId="45" fillId="26" borderId="14" xfId="0" applyFont="1" applyFill="1" applyBorder="1" applyAlignment="1">
      <alignment horizontal="right"/>
    </xf>
    <xf numFmtId="3" fontId="45" fillId="26" borderId="35" xfId="0" applyNumberFormat="1" applyFont="1" applyFill="1" applyBorder="1"/>
    <xf numFmtId="3" fontId="45" fillId="26" borderId="34" xfId="0" applyNumberFormat="1" applyFont="1" applyFill="1" applyBorder="1"/>
    <xf numFmtId="3" fontId="45" fillId="26" borderId="46" xfId="0" applyNumberFormat="1" applyFont="1" applyFill="1" applyBorder="1"/>
    <xf numFmtId="3" fontId="45" fillId="26" borderId="36" xfId="0" applyNumberFormat="1" applyFont="1" applyFill="1" applyBorder="1"/>
    <xf numFmtId="165" fontId="45" fillId="26" borderId="30" xfId="0" applyNumberFormat="1" applyFont="1" applyFill="1" applyBorder="1"/>
    <xf numFmtId="165" fontId="45" fillId="26" borderId="0" xfId="0" applyNumberFormat="1" applyFont="1" applyFill="1"/>
    <xf numFmtId="165" fontId="45" fillId="26" borderId="31" xfId="0" applyNumberFormat="1" applyFont="1" applyFill="1" applyBorder="1"/>
    <xf numFmtId="165" fontId="45" fillId="26" borderId="16" xfId="0" applyNumberFormat="1" applyFont="1" applyFill="1" applyBorder="1"/>
    <xf numFmtId="165" fontId="45" fillId="26" borderId="35" xfId="0" applyNumberFormat="1" applyFont="1" applyFill="1" applyBorder="1"/>
    <xf numFmtId="165" fontId="45" fillId="26" borderId="34" xfId="0" applyNumberFormat="1" applyFont="1" applyFill="1" applyBorder="1"/>
    <xf numFmtId="165" fontId="45" fillId="26" borderId="46" xfId="0" applyNumberFormat="1" applyFont="1" applyFill="1" applyBorder="1"/>
    <xf numFmtId="165" fontId="45" fillId="26" borderId="36" xfId="0" applyNumberFormat="1" applyFont="1" applyFill="1" applyBorder="1"/>
    <xf numFmtId="0" fontId="45" fillId="26" borderId="45" xfId="0" applyFont="1" applyFill="1" applyBorder="1" applyAlignment="1">
      <alignment horizontal="center"/>
    </xf>
    <xf numFmtId="165" fontId="45" fillId="26" borderId="18" xfId="0" applyNumberFormat="1" applyFont="1" applyFill="1" applyBorder="1"/>
    <xf numFmtId="165" fontId="45" fillId="26" borderId="14" xfId="0" applyNumberFormat="1" applyFont="1" applyFill="1" applyBorder="1"/>
    <xf numFmtId="0" fontId="47" fillId="26" borderId="51" xfId="0" applyFont="1" applyFill="1" applyBorder="1" applyAlignment="1">
      <alignment horizontal="center"/>
    </xf>
    <xf numFmtId="0" fontId="45" fillId="26" borderId="18" xfId="0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7" fillId="26" borderId="0" xfId="0" applyFont="1" applyFill="1"/>
    <xf numFmtId="0" fontId="47" fillId="26" borderId="34" xfId="0" applyFont="1" applyFill="1" applyBorder="1"/>
    <xf numFmtId="0" fontId="45" fillId="26" borderId="35" xfId="0" applyFont="1" applyFill="1" applyBorder="1" applyAlignment="1">
      <alignment horizontal="right"/>
    </xf>
    <xf numFmtId="0" fontId="48" fillId="26" borderId="0" xfId="0" applyFont="1" applyFill="1"/>
    <xf numFmtId="0" fontId="51" fillId="26" borderId="0" xfId="0" applyFont="1" applyFill="1"/>
    <xf numFmtId="0" fontId="42" fillId="28" borderId="32" xfId="0" applyFont="1" applyFill="1" applyBorder="1" applyAlignment="1">
      <alignment horizontal="left" vertical="center"/>
    </xf>
    <xf numFmtId="0" fontId="42" fillId="28" borderId="38" xfId="0" applyFont="1" applyFill="1" applyBorder="1" applyAlignment="1">
      <alignment horizontal="left" vertical="center"/>
    </xf>
    <xf numFmtId="164" fontId="41" fillId="26" borderId="0" xfId="0" applyNumberFormat="1" applyFont="1" applyFill="1"/>
    <xf numFmtId="166" fontId="41" fillId="0" borderId="0" xfId="0" applyNumberFormat="1" applyFont="1"/>
    <xf numFmtId="0" fontId="41" fillId="0" borderId="67" xfId="0" applyFont="1" applyBorder="1"/>
    <xf numFmtId="0" fontId="41" fillId="26" borderId="67" xfId="0" applyFont="1" applyFill="1" applyBorder="1"/>
    <xf numFmtId="0" fontId="45" fillId="26" borderId="0" xfId="0" applyFont="1" applyFill="1" applyAlignment="1">
      <alignment horizontal="center" vertical="center"/>
    </xf>
    <xf numFmtId="0" fontId="45" fillId="26" borderId="30" xfId="0" applyFont="1" applyFill="1" applyBorder="1" applyAlignment="1">
      <alignment horizontal="center" vertical="center"/>
    </xf>
    <xf numFmtId="0" fontId="45" fillId="26" borderId="31" xfId="0" applyFont="1" applyFill="1" applyBorder="1" applyAlignment="1">
      <alignment horizontal="center"/>
    </xf>
    <xf numFmtId="0" fontId="45" fillId="26" borderId="0" xfId="0" applyFont="1" applyFill="1" applyAlignment="1">
      <alignment horizontal="left" vertical="center"/>
    </xf>
    <xf numFmtId="0" fontId="50" fillId="26" borderId="30" xfId="0" applyFont="1" applyFill="1" applyBorder="1" applyAlignment="1">
      <alignment horizontal="left" vertical="center"/>
    </xf>
    <xf numFmtId="165" fontId="45" fillId="26" borderId="31" xfId="0" applyNumberFormat="1" applyFont="1" applyFill="1" applyBorder="1" applyAlignment="1">
      <alignment horizontal="right"/>
    </xf>
    <xf numFmtId="165" fontId="45" fillId="0" borderId="30" xfId="0" applyNumberFormat="1" applyFont="1" applyBorder="1"/>
    <xf numFmtId="0" fontId="45" fillId="0" borderId="13" xfId="0" applyFont="1" applyBorder="1" applyAlignment="1">
      <alignment horizontal="center" vertical="center" textRotation="90" wrapText="1"/>
    </xf>
    <xf numFmtId="0" fontId="45" fillId="0" borderId="14" xfId="0" applyFont="1" applyBorder="1" applyAlignment="1">
      <alignment horizontal="center" vertical="center" textRotation="90" wrapText="1"/>
    </xf>
    <xf numFmtId="0" fontId="45" fillId="0" borderId="35" xfId="0" applyFont="1" applyBorder="1" applyAlignment="1">
      <alignment horizontal="center" vertical="center" textRotation="90" wrapText="1"/>
    </xf>
    <xf numFmtId="0" fontId="45" fillId="0" borderId="36" xfId="0" applyFont="1" applyBorder="1" applyAlignment="1">
      <alignment horizontal="center" vertical="center" textRotation="90" wrapText="1"/>
    </xf>
    <xf numFmtId="165" fontId="45" fillId="0" borderId="17" xfId="0" applyNumberFormat="1" applyFont="1" applyBorder="1" applyAlignment="1">
      <alignment horizontal="center"/>
    </xf>
    <xf numFmtId="165" fontId="45" fillId="0" borderId="18" xfId="0" applyNumberFormat="1" applyFont="1" applyBorder="1" applyAlignment="1">
      <alignment horizontal="center"/>
    </xf>
    <xf numFmtId="165" fontId="45" fillId="0" borderId="30" xfId="0" applyNumberFormat="1" applyFont="1" applyBorder="1" applyAlignment="1">
      <alignment horizontal="center"/>
    </xf>
    <xf numFmtId="165" fontId="45" fillId="0" borderId="16" xfId="0" applyNumberFormat="1" applyFont="1" applyBorder="1" applyAlignment="1">
      <alignment horizontal="center"/>
    </xf>
    <xf numFmtId="165" fontId="45" fillId="0" borderId="73" xfId="0" applyNumberFormat="1" applyFont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0" fontId="45" fillId="26" borderId="36" xfId="0" applyFont="1" applyFill="1" applyBorder="1"/>
    <xf numFmtId="165" fontId="45" fillId="0" borderId="13" xfId="0" applyNumberFormat="1" applyFont="1" applyBorder="1" applyAlignment="1">
      <alignment horizontal="center"/>
    </xf>
    <xf numFmtId="165" fontId="45" fillId="0" borderId="14" xfId="0" applyNumberFormat="1" applyFont="1" applyBorder="1" applyAlignment="1">
      <alignment horizontal="center"/>
    </xf>
    <xf numFmtId="165" fontId="45" fillId="0" borderId="35" xfId="0" applyNumberFormat="1" applyFont="1" applyBorder="1" applyAlignment="1">
      <alignment horizontal="center"/>
    </xf>
    <xf numFmtId="165" fontId="45" fillId="0" borderId="36" xfId="0" applyNumberFormat="1" applyFont="1" applyBorder="1" applyAlignment="1">
      <alignment horizontal="center"/>
    </xf>
    <xf numFmtId="0" fontId="44" fillId="26" borderId="19" xfId="0" applyFont="1" applyFill="1" applyBorder="1" applyAlignment="1">
      <alignment horizontal="left" vertical="center"/>
    </xf>
    <xf numFmtId="0" fontId="44" fillId="26" borderId="20" xfId="0" applyFont="1" applyFill="1" applyBorder="1" applyAlignment="1">
      <alignment horizontal="left" vertical="center"/>
    </xf>
    <xf numFmtId="0" fontId="44" fillId="26" borderId="39" xfId="0" applyFont="1" applyFill="1" applyBorder="1" applyAlignment="1">
      <alignment horizontal="left" vertical="center"/>
    </xf>
    <xf numFmtId="0" fontId="47" fillId="26" borderId="21" xfId="0" applyFont="1" applyFill="1" applyBorder="1" applyAlignment="1">
      <alignment horizontal="center" vertical="center"/>
    </xf>
    <xf numFmtId="0" fontId="45" fillId="26" borderId="21" xfId="0" applyFont="1" applyFill="1" applyBorder="1" applyAlignment="1">
      <alignment horizontal="center" vertical="center" wrapText="1"/>
    </xf>
    <xf numFmtId="0" fontId="45" fillId="26" borderId="20" xfId="0" applyFont="1" applyFill="1" applyBorder="1" applyAlignment="1">
      <alignment horizontal="center" vertical="center"/>
    </xf>
    <xf numFmtId="0" fontId="45" fillId="26" borderId="40" xfId="0" applyFont="1" applyFill="1" applyBorder="1" applyAlignment="1">
      <alignment horizontal="center" vertical="center"/>
    </xf>
    <xf numFmtId="0" fontId="47" fillId="26" borderId="30" xfId="0" applyFont="1" applyFill="1" applyBorder="1" applyAlignment="1">
      <alignment horizontal="center" vertical="center"/>
    </xf>
    <xf numFmtId="0" fontId="45" fillId="26" borderId="18" xfId="0" applyFont="1" applyFill="1" applyBorder="1" applyAlignment="1">
      <alignment horizontal="center" vertical="center"/>
    </xf>
    <xf numFmtId="0" fontId="45" fillId="26" borderId="16" xfId="0" applyFont="1" applyFill="1" applyBorder="1" applyAlignment="1">
      <alignment horizontal="center" vertical="center"/>
    </xf>
    <xf numFmtId="3" fontId="45" fillId="26" borderId="18" xfId="0" applyNumberFormat="1" applyFont="1" applyFill="1" applyBorder="1" applyAlignment="1">
      <alignment horizontal="center" vertical="center"/>
    </xf>
    <xf numFmtId="3" fontId="45" fillId="26" borderId="0" xfId="0" applyNumberFormat="1" applyFont="1" applyFill="1" applyAlignment="1">
      <alignment horizontal="center" vertical="center"/>
    </xf>
    <xf numFmtId="3" fontId="45" fillId="26" borderId="16" xfId="0" applyNumberFormat="1" applyFont="1" applyFill="1" applyBorder="1" applyAlignment="1">
      <alignment horizontal="center" vertical="center"/>
    </xf>
    <xf numFmtId="0" fontId="53" fillId="26" borderId="0" xfId="0" applyFont="1" applyFill="1" applyAlignment="1">
      <alignment horizontal="left" vertical="center"/>
    </xf>
    <xf numFmtId="0" fontId="53" fillId="26" borderId="30" xfId="0" applyFont="1" applyFill="1" applyBorder="1" applyAlignment="1">
      <alignment horizontal="left" vertical="center"/>
    </xf>
    <xf numFmtId="3" fontId="45" fillId="26" borderId="18" xfId="0" applyNumberFormat="1" applyFont="1" applyFill="1" applyBorder="1" applyAlignment="1">
      <alignment horizontal="right"/>
    </xf>
    <xf numFmtId="3" fontId="45" fillId="0" borderId="16" xfId="0" applyNumberFormat="1" applyFont="1" applyBorder="1" applyAlignment="1">
      <alignment horizontal="right"/>
    </xf>
    <xf numFmtId="166" fontId="45" fillId="26" borderId="18" xfId="0" applyNumberFormat="1" applyFont="1" applyFill="1" applyBorder="1" applyAlignment="1">
      <alignment horizontal="right"/>
    </xf>
    <xf numFmtId="0" fontId="50" fillId="26" borderId="33" xfId="0" applyFont="1" applyFill="1" applyBorder="1"/>
    <xf numFmtId="3" fontId="45" fillId="26" borderId="14" xfId="0" applyNumberFormat="1" applyFont="1" applyFill="1" applyBorder="1"/>
    <xf numFmtId="3" fontId="45" fillId="0" borderId="36" xfId="0" applyNumberFormat="1" applyFont="1" applyBorder="1"/>
    <xf numFmtId="0" fontId="45" fillId="26" borderId="0" xfId="0" applyFont="1" applyFill="1" applyAlignment="1">
      <alignment horizontal="right"/>
    </xf>
    <xf numFmtId="0" fontId="47" fillId="26" borderId="39" xfId="0" applyFont="1" applyFill="1" applyBorder="1" applyAlignment="1">
      <alignment horizontal="center" vertical="center"/>
    </xf>
    <xf numFmtId="0" fontId="44" fillId="26" borderId="15" xfId="0" applyFont="1" applyFill="1" applyBorder="1" applyAlignment="1">
      <alignment horizontal="left" vertical="center"/>
    </xf>
    <xf numFmtId="0" fontId="44" fillId="26" borderId="0" xfId="0" applyFont="1" applyFill="1" applyAlignment="1">
      <alignment horizontal="left" vertical="center"/>
    </xf>
    <xf numFmtId="0" fontId="44" fillId="26" borderId="30" xfId="0" applyFont="1" applyFill="1" applyBorder="1" applyAlignment="1">
      <alignment horizontal="left" vertical="center"/>
    </xf>
    <xf numFmtId="3" fontId="45" fillId="26" borderId="16" xfId="0" applyNumberFormat="1" applyFont="1" applyFill="1" applyBorder="1" applyAlignment="1">
      <alignment horizontal="right"/>
    </xf>
    <xf numFmtId="3" fontId="45" fillId="26" borderId="30" xfId="0" applyNumberFormat="1" applyFont="1" applyFill="1" applyBorder="1" applyAlignment="1">
      <alignment horizontal="center" vertical="center"/>
    </xf>
    <xf numFmtId="3" fontId="45" fillId="26" borderId="0" xfId="0" applyNumberFormat="1" applyFont="1" applyFill="1" applyAlignment="1">
      <alignment horizontal="center"/>
    </xf>
    <xf numFmtId="3" fontId="45" fillId="26" borderId="30" xfId="0" applyNumberFormat="1" applyFont="1" applyFill="1" applyBorder="1" applyAlignment="1">
      <alignment horizontal="center"/>
    </xf>
    <xf numFmtId="3" fontId="45" fillId="26" borderId="16" xfId="0" applyNumberFormat="1" applyFont="1" applyFill="1" applyBorder="1" applyAlignment="1">
      <alignment horizontal="center"/>
    </xf>
    <xf numFmtId="3" fontId="45" fillId="26" borderId="18" xfId="0" applyNumberFormat="1" applyFont="1" applyFill="1" applyBorder="1"/>
    <xf numFmtId="0" fontId="47" fillId="26" borderId="34" xfId="0" applyFont="1" applyFill="1" applyBorder="1" applyAlignment="1">
      <alignment horizontal="left" vertical="center"/>
    </xf>
    <xf numFmtId="166" fontId="45" fillId="26" borderId="30" xfId="0" applyNumberFormat="1" applyFont="1" applyFill="1" applyBorder="1" applyAlignment="1">
      <alignment horizontal="right"/>
    </xf>
    <xf numFmtId="166" fontId="45" fillId="26" borderId="31" xfId="0" applyNumberFormat="1" applyFont="1" applyFill="1" applyBorder="1"/>
    <xf numFmtId="166" fontId="45" fillId="26" borderId="0" xfId="0" applyNumberFormat="1" applyFont="1" applyFill="1"/>
    <xf numFmtId="166" fontId="45" fillId="26" borderId="30" xfId="0" applyNumberFormat="1" applyFont="1" applyFill="1" applyBorder="1"/>
    <xf numFmtId="166" fontId="45" fillId="26" borderId="16" xfId="0" applyNumberFormat="1" applyFont="1" applyFill="1" applyBorder="1"/>
    <xf numFmtId="166" fontId="45" fillId="26" borderId="18" xfId="0" applyNumberFormat="1" applyFont="1" applyFill="1" applyBorder="1"/>
    <xf numFmtId="0" fontId="45" fillId="26" borderId="18" xfId="0" applyFont="1" applyFill="1" applyBorder="1"/>
    <xf numFmtId="3" fontId="45" fillId="0" borderId="62" xfId="0" applyNumberFormat="1" applyFont="1" applyBorder="1"/>
    <xf numFmtId="3" fontId="45" fillId="0" borderId="30" xfId="0" applyNumberFormat="1" applyFont="1" applyBorder="1"/>
    <xf numFmtId="3" fontId="45" fillId="0" borderId="31" xfId="0" applyNumberFormat="1" applyFont="1" applyBorder="1"/>
    <xf numFmtId="3" fontId="45" fillId="0" borderId="16" xfId="0" applyNumberFormat="1" applyFont="1" applyBorder="1"/>
    <xf numFmtId="0" fontId="45" fillId="0" borderId="63" xfId="0" applyFont="1" applyBorder="1"/>
    <xf numFmtId="3" fontId="45" fillId="0" borderId="64" xfId="0" applyNumberFormat="1" applyFont="1" applyBorder="1"/>
    <xf numFmtId="3" fontId="45" fillId="0" borderId="65" xfId="0" applyNumberFormat="1" applyFont="1" applyBorder="1"/>
    <xf numFmtId="3" fontId="45" fillId="0" borderId="66" xfId="0" applyNumberFormat="1" applyFont="1" applyBorder="1"/>
    <xf numFmtId="3" fontId="47" fillId="0" borderId="64" xfId="0" applyNumberFormat="1" applyFont="1" applyBorder="1"/>
    <xf numFmtId="3" fontId="47" fillId="0" borderId="68" xfId="0" applyNumberFormat="1" applyFont="1" applyBorder="1"/>
    <xf numFmtId="3" fontId="47" fillId="0" borderId="69" xfId="0" applyNumberFormat="1" applyFont="1" applyBorder="1"/>
    <xf numFmtId="3" fontId="45" fillId="0" borderId="70" xfId="0" applyNumberFormat="1" applyFont="1" applyBorder="1"/>
    <xf numFmtId="3" fontId="45" fillId="0" borderId="71" xfId="0" applyNumberFormat="1" applyFont="1" applyBorder="1"/>
    <xf numFmtId="3" fontId="45" fillId="0" borderId="72" xfId="0" applyNumberFormat="1" applyFont="1" applyBorder="1"/>
    <xf numFmtId="0" fontId="45" fillId="26" borderId="47" xfId="0" applyFont="1" applyFill="1" applyBorder="1"/>
    <xf numFmtId="0" fontId="45" fillId="26" borderId="48" xfId="0" applyFont="1" applyFill="1" applyBorder="1"/>
    <xf numFmtId="0" fontId="45" fillId="26" borderId="33" xfId="0" applyFont="1" applyFill="1" applyBorder="1" applyAlignment="1">
      <alignment horizontal="left" vertical="center"/>
    </xf>
    <xf numFmtId="0" fontId="45" fillId="26" borderId="42" xfId="0" applyFont="1" applyFill="1" applyBorder="1" applyAlignment="1">
      <alignment horizontal="center"/>
    </xf>
    <xf numFmtId="0" fontId="48" fillId="26" borderId="0" xfId="0" applyFont="1" applyFill="1" applyAlignment="1">
      <alignment horizontal="right"/>
    </xf>
    <xf numFmtId="0" fontId="56" fillId="0" borderId="48" xfId="0" applyFont="1" applyBorder="1" applyAlignment="1">
      <alignment horizontal="center" vertical="center"/>
    </xf>
    <xf numFmtId="0" fontId="56" fillId="0" borderId="21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6" fillId="0" borderId="23" xfId="0" applyFont="1" applyBorder="1" applyAlignment="1">
      <alignment horizontal="center"/>
    </xf>
    <xf numFmtId="0" fontId="56" fillId="0" borderId="24" xfId="0" applyFont="1" applyBorder="1" applyAlignment="1">
      <alignment horizontal="center"/>
    </xf>
    <xf numFmtId="0" fontId="55" fillId="28" borderId="37" xfId="0" applyFont="1" applyFill="1" applyBorder="1" applyAlignment="1">
      <alignment horizontal="left" vertical="center"/>
    </xf>
    <xf numFmtId="0" fontId="55" fillId="28" borderId="32" xfId="0" applyFont="1" applyFill="1" applyBorder="1" applyAlignment="1">
      <alignment horizontal="left" vertical="center"/>
    </xf>
    <xf numFmtId="0" fontId="57" fillId="26" borderId="0" xfId="0" applyFont="1" applyFill="1"/>
    <xf numFmtId="0" fontId="58" fillId="26" borderId="0" xfId="0" applyFont="1" applyFill="1"/>
    <xf numFmtId="0" fontId="42" fillId="28" borderId="32" xfId="0" applyFont="1" applyFill="1" applyBorder="1" applyAlignment="1">
      <alignment vertical="center"/>
    </xf>
    <xf numFmtId="0" fontId="42" fillId="28" borderId="38" xfId="0" applyFont="1" applyFill="1" applyBorder="1" applyAlignment="1">
      <alignment vertical="center"/>
    </xf>
    <xf numFmtId="0" fontId="45" fillId="26" borderId="40" xfId="0" applyFont="1" applyFill="1" applyBorder="1" applyAlignment="1">
      <alignment horizontal="center"/>
    </xf>
    <xf numFmtId="165" fontId="45" fillId="0" borderId="18" xfId="0" applyNumberFormat="1" applyFont="1" applyBorder="1"/>
    <xf numFmtId="165" fontId="45" fillId="0" borderId="31" xfId="0" applyNumberFormat="1" applyFont="1" applyBorder="1"/>
    <xf numFmtId="165" fontId="45" fillId="0" borderId="16" xfId="0" applyNumberFormat="1" applyFont="1" applyBorder="1"/>
    <xf numFmtId="165" fontId="45" fillId="0" borderId="62" xfId="0" applyNumberFormat="1" applyFont="1" applyBorder="1"/>
    <xf numFmtId="165" fontId="45" fillId="0" borderId="65" xfId="0" applyNumberFormat="1" applyFont="1" applyBorder="1"/>
    <xf numFmtId="165" fontId="45" fillId="0" borderId="66" xfId="0" applyNumberFormat="1" applyFont="1" applyBorder="1"/>
    <xf numFmtId="165" fontId="47" fillId="0" borderId="64" xfId="0" applyNumberFormat="1" applyFont="1" applyBorder="1"/>
    <xf numFmtId="165" fontId="47" fillId="0" borderId="68" xfId="0" applyNumberFormat="1" applyFont="1" applyBorder="1"/>
    <xf numFmtId="165" fontId="47" fillId="0" borderId="69" xfId="0" applyNumberFormat="1" applyFont="1" applyBorder="1"/>
    <xf numFmtId="165" fontId="45" fillId="0" borderId="70" xfId="0" applyNumberFormat="1" applyFont="1" applyBorder="1"/>
    <xf numFmtId="165" fontId="45" fillId="0" borderId="71" xfId="0" applyNumberFormat="1" applyFont="1" applyBorder="1"/>
    <xf numFmtId="166" fontId="45" fillId="28" borderId="31" xfId="0" applyNumberFormat="1" applyFont="1" applyFill="1" applyBorder="1"/>
    <xf numFmtId="166" fontId="45" fillId="28" borderId="0" xfId="0" applyNumberFormat="1" applyFont="1" applyFill="1"/>
    <xf numFmtId="166" fontId="45" fillId="28" borderId="30" xfId="0" applyNumberFormat="1" applyFont="1" applyFill="1" applyBorder="1"/>
    <xf numFmtId="166" fontId="45" fillId="28" borderId="16" xfId="0" applyNumberFormat="1" applyFont="1" applyFill="1" applyBorder="1"/>
    <xf numFmtId="1" fontId="45" fillId="28" borderId="31" xfId="0" applyNumberFormat="1" applyFont="1" applyFill="1" applyBorder="1"/>
    <xf numFmtId="1" fontId="45" fillId="28" borderId="0" xfId="0" applyNumberFormat="1" applyFont="1" applyFill="1"/>
    <xf numFmtId="1" fontId="45" fillId="28" borderId="30" xfId="0" applyNumberFormat="1" applyFont="1" applyFill="1" applyBorder="1"/>
    <xf numFmtId="1" fontId="45" fillId="28" borderId="16" xfId="0" applyNumberFormat="1" applyFont="1" applyFill="1" applyBorder="1"/>
    <xf numFmtId="165" fontId="45" fillId="28" borderId="31" xfId="0" applyNumberFormat="1" applyFont="1" applyFill="1" applyBorder="1"/>
    <xf numFmtId="165" fontId="45" fillId="28" borderId="0" xfId="0" applyNumberFormat="1" applyFont="1" applyFill="1"/>
    <xf numFmtId="165" fontId="45" fillId="28" borderId="30" xfId="0" applyNumberFormat="1" applyFont="1" applyFill="1" applyBorder="1"/>
    <xf numFmtId="165" fontId="45" fillId="28" borderId="16" xfId="0" applyNumberFormat="1" applyFont="1" applyFill="1" applyBorder="1"/>
    <xf numFmtId="0" fontId="59" fillId="26" borderId="0" xfId="0" applyFont="1" applyFill="1"/>
    <xf numFmtId="3" fontId="45" fillId="28" borderId="30" xfId="0" applyNumberFormat="1" applyFont="1" applyFill="1" applyBorder="1"/>
    <xf numFmtId="3" fontId="45" fillId="28" borderId="0" xfId="0" applyNumberFormat="1" applyFont="1" applyFill="1"/>
    <xf numFmtId="3" fontId="45" fillId="28" borderId="16" xfId="0" applyNumberFormat="1" applyFont="1" applyFill="1" applyBorder="1"/>
    <xf numFmtId="3" fontId="45" fillId="28" borderId="34" xfId="0" applyNumberFormat="1" applyFont="1" applyFill="1" applyBorder="1"/>
    <xf numFmtId="3" fontId="45" fillId="28" borderId="35" xfId="0" applyNumberFormat="1" applyFont="1" applyFill="1" applyBorder="1"/>
    <xf numFmtId="3" fontId="45" fillId="28" borderId="36" xfId="0" applyNumberFormat="1" applyFont="1" applyFill="1" applyBorder="1"/>
    <xf numFmtId="0" fontId="45" fillId="28" borderId="30" xfId="0" applyFont="1" applyFill="1" applyBorder="1"/>
    <xf numFmtId="0" fontId="45" fillId="28" borderId="16" xfId="0" applyFont="1" applyFill="1" applyBorder="1"/>
    <xf numFmtId="0" fontId="45" fillId="28" borderId="34" xfId="0" applyFont="1" applyFill="1" applyBorder="1"/>
    <xf numFmtId="0" fontId="45" fillId="28" borderId="35" xfId="0" applyFont="1" applyFill="1" applyBorder="1"/>
    <xf numFmtId="0" fontId="45" fillId="28" borderId="36" xfId="0" applyFont="1" applyFill="1" applyBorder="1"/>
    <xf numFmtId="0" fontId="55" fillId="28" borderId="38" xfId="0" applyFont="1" applyFill="1" applyBorder="1" applyAlignment="1">
      <alignment horizontal="left" vertical="center"/>
    </xf>
    <xf numFmtId="166" fontId="45" fillId="0" borderId="18" xfId="0" applyNumberFormat="1" applyFont="1" applyBorder="1" applyAlignment="1">
      <alignment horizontal="right"/>
    </xf>
    <xf numFmtId="166" fontId="45" fillId="0" borderId="0" xfId="0" applyNumberFormat="1" applyFont="1" applyAlignment="1">
      <alignment horizontal="right"/>
    </xf>
    <xf numFmtId="166" fontId="45" fillId="0" borderId="16" xfId="0" applyNumberFormat="1" applyFont="1" applyBorder="1" applyAlignment="1">
      <alignment horizontal="right"/>
    </xf>
    <xf numFmtId="3" fontId="48" fillId="26" borderId="0" xfId="0" applyNumberFormat="1" applyFont="1" applyFill="1"/>
    <xf numFmtId="0" fontId="58" fillId="0" borderId="0" xfId="0" applyFont="1"/>
    <xf numFmtId="0" fontId="57" fillId="0" borderId="0" xfId="0" applyFont="1"/>
    <xf numFmtId="0" fontId="44" fillId="28" borderId="25" xfId="0" applyFont="1" applyFill="1" applyBorder="1"/>
    <xf numFmtId="0" fontId="45" fillId="28" borderId="26" xfId="0" applyFont="1" applyFill="1" applyBorder="1"/>
    <xf numFmtId="0" fontId="47" fillId="28" borderId="27" xfId="0" applyFont="1" applyFill="1" applyBorder="1"/>
    <xf numFmtId="0" fontId="50" fillId="26" borderId="15" xfId="0" applyFont="1" applyFill="1" applyBorder="1"/>
    <xf numFmtId="166" fontId="47" fillId="26" borderId="30" xfId="0" applyNumberFormat="1" applyFont="1" applyFill="1" applyBorder="1"/>
    <xf numFmtId="17" fontId="45" fillId="26" borderId="49" xfId="0" applyNumberFormat="1" applyFont="1" applyFill="1" applyBorder="1" applyAlignment="1">
      <alignment horizontal="center"/>
    </xf>
    <xf numFmtId="17" fontId="45" fillId="26" borderId="50" xfId="0" applyNumberFormat="1" applyFont="1" applyFill="1" applyBorder="1" applyAlignment="1">
      <alignment horizontal="center"/>
    </xf>
    <xf numFmtId="165" fontId="45" fillId="26" borderId="34" xfId="0" applyNumberFormat="1" applyFont="1" applyFill="1" applyBorder="1" applyAlignment="1">
      <alignment horizontal="center"/>
    </xf>
    <xf numFmtId="165" fontId="45" fillId="26" borderId="36" xfId="0" applyNumberFormat="1" applyFont="1" applyFill="1" applyBorder="1" applyAlignment="1">
      <alignment horizontal="center"/>
    </xf>
    <xf numFmtId="166" fontId="45" fillId="0" borderId="34" xfId="0" applyNumberFormat="1" applyFont="1" applyBorder="1"/>
    <xf numFmtId="0" fontId="44" fillId="0" borderId="15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30" xfId="0" applyFont="1" applyBorder="1" applyAlignment="1">
      <alignment horizontal="left" vertical="center"/>
    </xf>
    <xf numFmtId="0" fontId="44" fillId="0" borderId="52" xfId="0" applyFont="1" applyBorder="1" applyAlignment="1">
      <alignment horizontal="left" vertical="center"/>
    </xf>
    <xf numFmtId="0" fontId="44" fillId="0" borderId="23" xfId="0" applyFont="1" applyBorder="1" applyAlignment="1">
      <alignment horizontal="left" vertical="center"/>
    </xf>
    <xf numFmtId="0" fontId="44" fillId="0" borderId="22" xfId="0" applyFont="1" applyBorder="1" applyAlignment="1">
      <alignment horizontal="left" vertical="center"/>
    </xf>
    <xf numFmtId="0" fontId="44" fillId="0" borderId="30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55" fillId="28" borderId="53" xfId="0" applyFont="1" applyFill="1" applyBorder="1" applyAlignment="1">
      <alignment horizontal="left" vertical="center"/>
    </xf>
    <xf numFmtId="0" fontId="55" fillId="28" borderId="54" xfId="0" applyFont="1" applyFill="1" applyBorder="1" applyAlignment="1">
      <alignment horizontal="left" vertical="center"/>
    </xf>
    <xf numFmtId="0" fontId="55" fillId="28" borderId="55" xfId="0" applyFont="1" applyFill="1" applyBorder="1" applyAlignment="1">
      <alignment horizontal="left" vertical="center"/>
    </xf>
    <xf numFmtId="0" fontId="56" fillId="0" borderId="56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56" fillId="0" borderId="50" xfId="0" applyFont="1" applyBorder="1" applyAlignment="1">
      <alignment horizontal="center" vertical="center" wrapText="1"/>
    </xf>
    <xf numFmtId="0" fontId="56" fillId="0" borderId="57" xfId="0" applyFont="1" applyBorder="1" applyAlignment="1">
      <alignment horizontal="center" vertical="center" wrapText="1"/>
    </xf>
    <xf numFmtId="0" fontId="45" fillId="26" borderId="60" xfId="0" applyFont="1" applyFill="1" applyBorder="1" applyAlignment="1">
      <alignment horizontal="center" vertical="center"/>
    </xf>
    <xf numFmtId="0" fontId="45" fillId="26" borderId="23" xfId="0" applyFont="1" applyFill="1" applyBorder="1" applyAlignment="1">
      <alignment horizontal="center" vertical="center"/>
    </xf>
    <xf numFmtId="0" fontId="45" fillId="26" borderId="0" xfId="0" applyFont="1" applyFill="1" applyAlignment="1">
      <alignment horizontal="center" vertical="center"/>
    </xf>
    <xf numFmtId="0" fontId="45" fillId="26" borderId="45" xfId="0" applyFont="1" applyFill="1" applyBorder="1" applyAlignment="1">
      <alignment horizontal="center" vertical="center"/>
    </xf>
    <xf numFmtId="0" fontId="45" fillId="26" borderId="22" xfId="0" applyFont="1" applyFill="1" applyBorder="1" applyAlignment="1">
      <alignment horizontal="center" vertical="center"/>
    </xf>
    <xf numFmtId="0" fontId="45" fillId="26" borderId="38" xfId="0" applyFont="1" applyFill="1" applyBorder="1" applyAlignment="1">
      <alignment horizontal="center" vertical="center"/>
    </xf>
    <xf numFmtId="0" fontId="45" fillId="26" borderId="44" xfId="0" applyFont="1" applyFill="1" applyBorder="1" applyAlignment="1">
      <alignment horizontal="center" vertical="center"/>
    </xf>
    <xf numFmtId="0" fontId="44" fillId="26" borderId="37" xfId="0" applyFont="1" applyFill="1" applyBorder="1" applyAlignment="1">
      <alignment horizontal="left" vertical="center"/>
    </xf>
    <xf numFmtId="0" fontId="44" fillId="26" borderId="32" xfId="0" applyFont="1" applyFill="1" applyBorder="1" applyAlignment="1">
      <alignment horizontal="left" vertical="center"/>
    </xf>
    <xf numFmtId="0" fontId="44" fillId="26" borderId="61" xfId="0" applyFont="1" applyFill="1" applyBorder="1" applyAlignment="1">
      <alignment horizontal="left" vertical="center"/>
    </xf>
    <xf numFmtId="0" fontId="44" fillId="26" borderId="52" xfId="0" applyFont="1" applyFill="1" applyBorder="1" applyAlignment="1">
      <alignment horizontal="left" vertical="center"/>
    </xf>
    <xf numFmtId="0" fontId="44" fillId="26" borderId="23" xfId="0" applyFont="1" applyFill="1" applyBorder="1" applyAlignment="1">
      <alignment horizontal="left" vertical="center"/>
    </xf>
    <xf numFmtId="0" fontId="44" fillId="26" borderId="22" xfId="0" applyFont="1" applyFill="1" applyBorder="1" applyAlignment="1">
      <alignment horizontal="left" vertical="center"/>
    </xf>
    <xf numFmtId="0" fontId="47" fillId="26" borderId="51" xfId="0" applyFont="1" applyFill="1" applyBorder="1" applyAlignment="1">
      <alignment horizontal="center" vertical="center"/>
    </xf>
    <xf numFmtId="0" fontId="47" fillId="26" borderId="42" xfId="0" applyFont="1" applyFill="1" applyBorder="1" applyAlignment="1">
      <alignment horizontal="center" vertical="center"/>
    </xf>
    <xf numFmtId="0" fontId="44" fillId="26" borderId="59" xfId="0" applyFont="1" applyFill="1" applyBorder="1" applyAlignment="1">
      <alignment horizontal="left" vertical="center"/>
    </xf>
    <xf numFmtId="0" fontId="44" fillId="26" borderId="60" xfId="0" applyFont="1" applyFill="1" applyBorder="1" applyAlignment="1">
      <alignment horizontal="left" vertical="center"/>
    </xf>
    <xf numFmtId="0" fontId="44" fillId="26" borderId="45" xfId="0" applyFont="1" applyFill="1" applyBorder="1" applyAlignment="1">
      <alignment horizontal="left" vertical="center"/>
    </xf>
    <xf numFmtId="0" fontId="47" fillId="26" borderId="41" xfId="0" applyFont="1" applyFill="1" applyBorder="1" applyAlignment="1">
      <alignment horizontal="center" vertical="center"/>
    </xf>
    <xf numFmtId="0" fontId="45" fillId="26" borderId="58" xfId="0" applyFont="1" applyFill="1" applyBorder="1" applyAlignment="1">
      <alignment horizontal="center"/>
    </xf>
    <xf numFmtId="0" fontId="45" fillId="26" borderId="20" xfId="0" applyFont="1" applyFill="1" applyBorder="1" applyAlignment="1">
      <alignment horizontal="center"/>
    </xf>
    <xf numFmtId="0" fontId="45" fillId="26" borderId="39" xfId="0" applyFont="1" applyFill="1" applyBorder="1" applyAlignment="1">
      <alignment horizontal="center"/>
    </xf>
    <xf numFmtId="0" fontId="45" fillId="26" borderId="40" xfId="0" applyFont="1" applyFill="1" applyBorder="1" applyAlignment="1">
      <alignment horizontal="center"/>
    </xf>
    <xf numFmtId="0" fontId="47" fillId="0" borderId="37" xfId="0" applyFont="1" applyBorder="1" applyAlignment="1">
      <alignment horizontal="left" vertical="center" wrapText="1"/>
    </xf>
    <xf numFmtId="0" fontId="47" fillId="0" borderId="38" xfId="0" applyFont="1" applyBorder="1" applyAlignment="1">
      <alignment horizontal="left" vertical="center" wrapText="1"/>
    </xf>
    <xf numFmtId="0" fontId="47" fillId="0" borderId="33" xfId="0" applyFont="1" applyBorder="1" applyAlignment="1">
      <alignment horizontal="left" vertical="center" wrapText="1"/>
    </xf>
    <xf numFmtId="0" fontId="47" fillId="0" borderId="36" xfId="0" applyFont="1" applyBorder="1" applyAlignment="1">
      <alignment horizontal="left" vertical="center" wrapText="1"/>
    </xf>
    <xf numFmtId="0" fontId="45" fillId="0" borderId="47" xfId="0" applyFont="1" applyBorder="1" applyAlignment="1">
      <alignment horizontal="center" vertical="center"/>
    </xf>
    <xf numFmtId="0" fontId="45" fillId="0" borderId="49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54" fillId="0" borderId="0" xfId="0" applyFont="1" applyFill="1"/>
    <xf numFmtId="0" fontId="48" fillId="0" borderId="0" xfId="0" applyFont="1" applyFill="1"/>
  </cellXfs>
  <cellStyles count="101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20% - Accent1 2" xfId="7" xr:uid="{00000000-0005-0000-0000-000006000000}"/>
    <cellStyle name="20% - Accent2 2" xfId="8" xr:uid="{00000000-0005-0000-0000-000007000000}"/>
    <cellStyle name="20% - Accent3 2" xfId="9" xr:uid="{00000000-0005-0000-0000-000008000000}"/>
    <cellStyle name="20% - Accent4 2" xfId="10" xr:uid="{00000000-0005-0000-0000-000009000000}"/>
    <cellStyle name="20% - Accent5 2" xfId="11" xr:uid="{00000000-0005-0000-0000-00000A000000}"/>
    <cellStyle name="20% - Accent6 2" xfId="12" xr:uid="{00000000-0005-0000-0000-00000B000000}"/>
    <cellStyle name="40 % – Zvýraznění1" xfId="13" xr:uid="{00000000-0005-0000-0000-00000C000000}"/>
    <cellStyle name="40 % – Zvýraznění2" xfId="14" xr:uid="{00000000-0005-0000-0000-00000D000000}"/>
    <cellStyle name="40 % – Zvýraznění3" xfId="15" xr:uid="{00000000-0005-0000-0000-00000E000000}"/>
    <cellStyle name="40 % – Zvýraznění4" xfId="16" xr:uid="{00000000-0005-0000-0000-00000F000000}"/>
    <cellStyle name="40 % – Zvýraznění5" xfId="17" xr:uid="{00000000-0005-0000-0000-000010000000}"/>
    <cellStyle name="40 % – Zvýraznění6" xfId="18" xr:uid="{00000000-0005-0000-0000-000011000000}"/>
    <cellStyle name="40% - Accent1 2" xfId="19" xr:uid="{00000000-0005-0000-0000-000012000000}"/>
    <cellStyle name="40% - Accent2 2" xfId="20" xr:uid="{00000000-0005-0000-0000-000013000000}"/>
    <cellStyle name="40% - Accent3 2" xfId="21" xr:uid="{00000000-0005-0000-0000-000014000000}"/>
    <cellStyle name="40% - Accent4 2" xfId="22" xr:uid="{00000000-0005-0000-0000-000015000000}"/>
    <cellStyle name="40% - Accent5 2" xfId="23" xr:uid="{00000000-0005-0000-0000-000016000000}"/>
    <cellStyle name="40% - Accent6 2" xfId="24" xr:uid="{00000000-0005-0000-0000-000017000000}"/>
    <cellStyle name="60 % – Zvýraznění1" xfId="25" xr:uid="{00000000-0005-0000-0000-000018000000}"/>
    <cellStyle name="60 % – Zvýraznění2" xfId="26" xr:uid="{00000000-0005-0000-0000-000019000000}"/>
    <cellStyle name="60 % – Zvýraznění3" xfId="27" xr:uid="{00000000-0005-0000-0000-00001A000000}"/>
    <cellStyle name="60 % – Zvýraznění4" xfId="28" xr:uid="{00000000-0005-0000-0000-00001B000000}"/>
    <cellStyle name="60 % – Zvýraznění5" xfId="29" xr:uid="{00000000-0005-0000-0000-00001C000000}"/>
    <cellStyle name="60 % – Zvýraznění6" xfId="30" xr:uid="{00000000-0005-0000-0000-00001D000000}"/>
    <cellStyle name="60% - Accent1 2" xfId="31" xr:uid="{00000000-0005-0000-0000-00001E000000}"/>
    <cellStyle name="60% - Accent2 2" xfId="32" xr:uid="{00000000-0005-0000-0000-00001F000000}"/>
    <cellStyle name="60% - Accent3 2" xfId="33" xr:uid="{00000000-0005-0000-0000-000020000000}"/>
    <cellStyle name="60% - Accent4 2" xfId="34" xr:uid="{00000000-0005-0000-0000-000021000000}"/>
    <cellStyle name="60% - Accent5 2" xfId="35" xr:uid="{00000000-0005-0000-0000-000022000000}"/>
    <cellStyle name="60% - Accent6 2" xfId="36" xr:uid="{00000000-0005-0000-0000-000023000000}"/>
    <cellStyle name="Accent1 2" xfId="37" xr:uid="{00000000-0005-0000-0000-000024000000}"/>
    <cellStyle name="Accent2 2" xfId="38" xr:uid="{00000000-0005-0000-0000-000025000000}"/>
    <cellStyle name="Accent3 2" xfId="39" xr:uid="{00000000-0005-0000-0000-000026000000}"/>
    <cellStyle name="Accent4 2" xfId="40" xr:uid="{00000000-0005-0000-0000-000027000000}"/>
    <cellStyle name="Accent5 2" xfId="41" xr:uid="{00000000-0005-0000-0000-000028000000}"/>
    <cellStyle name="Accent6 2" xfId="42" xr:uid="{00000000-0005-0000-0000-000029000000}"/>
    <cellStyle name="Bad 2" xfId="43" xr:uid="{00000000-0005-0000-0000-00002A000000}"/>
    <cellStyle name="Calculation 2" xfId="44" xr:uid="{00000000-0005-0000-0000-00002B000000}"/>
    <cellStyle name="Celkem" xfId="45" xr:uid="{00000000-0005-0000-0000-00002C000000}"/>
    <cellStyle name="Explanatory Text 2" xfId="46" xr:uid="{00000000-0005-0000-0000-00002D000000}"/>
    <cellStyle name="Good 2" xfId="47" xr:uid="{00000000-0005-0000-0000-00002E000000}"/>
    <cellStyle name="Heading 1 2" xfId="48" xr:uid="{00000000-0005-0000-0000-00002F000000}"/>
    <cellStyle name="Heading 2 2" xfId="49" xr:uid="{00000000-0005-0000-0000-000030000000}"/>
    <cellStyle name="Heading 3 2" xfId="50" xr:uid="{00000000-0005-0000-0000-000031000000}"/>
    <cellStyle name="Heading 4 2" xfId="51" xr:uid="{00000000-0005-0000-0000-000032000000}"/>
    <cellStyle name="Check Cell 2" xfId="52" xr:uid="{00000000-0005-0000-0000-000033000000}"/>
    <cellStyle name="Chybně" xfId="53" xr:uid="{00000000-0005-0000-0000-000034000000}"/>
    <cellStyle name="Input 2" xfId="54" xr:uid="{00000000-0005-0000-0000-000035000000}"/>
    <cellStyle name="Kontrolní buňka" xfId="55" xr:uid="{00000000-0005-0000-0000-000036000000}"/>
    <cellStyle name="Linked Cell 2" xfId="56" xr:uid="{00000000-0005-0000-0000-000037000000}"/>
    <cellStyle name="Nadpis 1" xfId="57" xr:uid="{00000000-0005-0000-0000-000038000000}"/>
    <cellStyle name="Nadpis 2" xfId="58" xr:uid="{00000000-0005-0000-0000-000039000000}"/>
    <cellStyle name="Nadpis 3" xfId="59" xr:uid="{00000000-0005-0000-0000-00003A000000}"/>
    <cellStyle name="Nadpis 4" xfId="60" xr:uid="{00000000-0005-0000-0000-00003B000000}"/>
    <cellStyle name="Název" xfId="61" xr:uid="{00000000-0005-0000-0000-00003C000000}"/>
    <cellStyle name="Neutral 2" xfId="62" xr:uid="{00000000-0005-0000-0000-00003D000000}"/>
    <cellStyle name="Neutrální" xfId="63" xr:uid="{00000000-0005-0000-0000-00003E000000}"/>
    <cellStyle name="Normal" xfId="0" builtinId="0"/>
    <cellStyle name="Normal 2" xfId="64" xr:uid="{00000000-0005-0000-0000-000040000000}"/>
    <cellStyle name="Normal 2 2" xfId="65" xr:uid="{00000000-0005-0000-0000-000041000000}"/>
    <cellStyle name="Normal 2 2 2" xfId="66" xr:uid="{00000000-0005-0000-0000-000042000000}"/>
    <cellStyle name="Normal 2 3" xfId="67" xr:uid="{00000000-0005-0000-0000-000043000000}"/>
    <cellStyle name="Normal 3" xfId="68" xr:uid="{00000000-0005-0000-0000-000044000000}"/>
    <cellStyle name="Normal 3 2" xfId="69" xr:uid="{00000000-0005-0000-0000-000045000000}"/>
    <cellStyle name="Normal 4" xfId="70" xr:uid="{00000000-0005-0000-0000-000046000000}"/>
    <cellStyle name="Normal 5" xfId="71" xr:uid="{00000000-0005-0000-0000-000047000000}"/>
    <cellStyle name="Normal 6" xfId="72" xr:uid="{00000000-0005-0000-0000-000048000000}"/>
    <cellStyle name="Normal 7" xfId="73" xr:uid="{00000000-0005-0000-0000-000049000000}"/>
    <cellStyle name="Normal 8" xfId="74" xr:uid="{00000000-0005-0000-0000-00004A000000}"/>
    <cellStyle name="normální_HDP v b.c." xfId="75" xr:uid="{00000000-0005-0000-0000-00004B000000}"/>
    <cellStyle name="Note 2" xfId="76" xr:uid="{00000000-0005-0000-0000-00004C000000}"/>
    <cellStyle name="Output 2" xfId="77" xr:uid="{00000000-0005-0000-0000-00004D000000}"/>
    <cellStyle name="Percent 2" xfId="78" xr:uid="{00000000-0005-0000-0000-00004E000000}"/>
    <cellStyle name="Percent 3" xfId="79" xr:uid="{00000000-0005-0000-0000-00004F000000}"/>
    <cellStyle name="Percent 4" xfId="80" xr:uid="{00000000-0005-0000-0000-000050000000}"/>
    <cellStyle name="percentá 2" xfId="81" xr:uid="{00000000-0005-0000-0000-000051000000}"/>
    <cellStyle name="Poznámka" xfId="82" xr:uid="{00000000-0005-0000-0000-000052000000}"/>
    <cellStyle name="Poznámka 2" xfId="83" xr:uid="{00000000-0005-0000-0000-000053000000}"/>
    <cellStyle name="Propojená buňka" xfId="84" xr:uid="{00000000-0005-0000-0000-000054000000}"/>
    <cellStyle name="Správně" xfId="85" xr:uid="{00000000-0005-0000-0000-000055000000}"/>
    <cellStyle name="Style 1" xfId="86" xr:uid="{00000000-0005-0000-0000-000056000000}"/>
    <cellStyle name="Text upozornění" xfId="87" xr:uid="{00000000-0005-0000-0000-000057000000}"/>
    <cellStyle name="Title 2" xfId="88" xr:uid="{00000000-0005-0000-0000-000058000000}"/>
    <cellStyle name="Total 2" xfId="89" xr:uid="{00000000-0005-0000-0000-000059000000}"/>
    <cellStyle name="Vstup" xfId="90" xr:uid="{00000000-0005-0000-0000-00005A000000}"/>
    <cellStyle name="Výpočet" xfId="91" xr:uid="{00000000-0005-0000-0000-00005B000000}"/>
    <cellStyle name="Výstup" xfId="92" xr:uid="{00000000-0005-0000-0000-00005C000000}"/>
    <cellStyle name="Vysvětlující text" xfId="93" xr:uid="{00000000-0005-0000-0000-00005D000000}"/>
    <cellStyle name="Warning Text 2" xfId="94" xr:uid="{00000000-0005-0000-0000-00005E000000}"/>
    <cellStyle name="Zvýraznění 1" xfId="95" xr:uid="{00000000-0005-0000-0000-00005F000000}"/>
    <cellStyle name="Zvýraznění 2" xfId="96" xr:uid="{00000000-0005-0000-0000-000060000000}"/>
    <cellStyle name="Zvýraznění 3" xfId="97" xr:uid="{00000000-0005-0000-0000-000061000000}"/>
    <cellStyle name="Zvýraznění 4" xfId="98" xr:uid="{00000000-0005-0000-0000-000062000000}"/>
    <cellStyle name="Zvýraznění 5" xfId="99" xr:uid="{00000000-0005-0000-0000-000063000000}"/>
    <cellStyle name="Zvýraznění 6" xfId="100" xr:uid="{00000000-0005-0000-0000-00006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ECB\MPE\MPE_sep2026\text\Podklady_predikcia\Web_tab_P3Q_2026_SK.xlsx" TargetMode="External"/><Relationship Id="rId1" Type="http://schemas.openxmlformats.org/officeDocument/2006/relationships/externalLinkPath" Target="Web_tab_P3Q_2026_S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úhrn"/>
      <sheetName val="HDP"/>
      <sheetName val="Inflácia"/>
      <sheetName val="Trh práce"/>
      <sheetName val="Obchodná a platobná bilancia"/>
      <sheetName val="Sektor_verejnej_správy"/>
      <sheetName val="Porovnanie predikcií"/>
    </sheetNames>
    <sheetDataSet>
      <sheetData sheetId="0">
        <row r="49">
          <cell r="H49">
            <v>-3.5665906216677139</v>
          </cell>
          <cell r="I49">
            <v>-2.9195915399029735</v>
          </cell>
          <cell r="J49">
            <v>-1.6370322086921074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B1:X83"/>
  <sheetViews>
    <sheetView showGridLines="0" tabSelected="1" zoomScale="80" zoomScaleNormal="8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P25" sqref="P25"/>
    </sheetView>
  </sheetViews>
  <sheetFormatPr defaultColWidth="9.140625" defaultRowHeight="12.75" outlineLevelRow="1"/>
  <cols>
    <col min="1" max="4" width="3.140625" style="3" customWidth="1"/>
    <col min="5" max="5" width="31.42578125" style="3" customWidth="1"/>
    <col min="6" max="6" width="39.5703125" style="3" customWidth="1"/>
    <col min="7" max="7" width="12.7109375" style="3" customWidth="1"/>
    <col min="8" max="13" width="9.7109375" style="3" customWidth="1"/>
    <col min="14" max="14" width="5.140625" style="3" customWidth="1"/>
    <col min="15" max="16384" width="9.140625" style="3"/>
  </cols>
  <sheetData>
    <row r="1" spans="2:17" ht="22.5" customHeight="1" thickBot="1">
      <c r="B1" s="2"/>
    </row>
    <row r="2" spans="2:17" ht="30" customHeight="1" thickBot="1">
      <c r="B2" s="286" t="str">
        <f>""&amp;H3&amp;""</f>
        <v>Autumn 2026 medium-term forecast (MTF-2026Q3)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8"/>
    </row>
    <row r="3" spans="2:17" ht="42" customHeight="1">
      <c r="B3" s="278" t="s">
        <v>15</v>
      </c>
      <c r="C3" s="279"/>
      <c r="D3" s="279"/>
      <c r="E3" s="280"/>
      <c r="F3" s="284" t="s">
        <v>16</v>
      </c>
      <c r="G3" s="214" t="s">
        <v>14</v>
      </c>
      <c r="H3" s="289" t="s">
        <v>213</v>
      </c>
      <c r="I3" s="290"/>
      <c r="J3" s="292"/>
      <c r="K3" s="289" t="s">
        <v>214</v>
      </c>
      <c r="L3" s="290"/>
      <c r="M3" s="291"/>
    </row>
    <row r="4" spans="2:17">
      <c r="B4" s="281"/>
      <c r="C4" s="282"/>
      <c r="D4" s="282"/>
      <c r="E4" s="283"/>
      <c r="F4" s="285"/>
      <c r="G4" s="215">
        <v>2025</v>
      </c>
      <c r="H4" s="216">
        <v>2026</v>
      </c>
      <c r="I4" s="216">
        <v>2027</v>
      </c>
      <c r="J4" s="217">
        <v>2028</v>
      </c>
      <c r="K4" s="215">
        <v>2026</v>
      </c>
      <c r="L4" s="215">
        <v>2027</v>
      </c>
      <c r="M4" s="218">
        <v>2028</v>
      </c>
    </row>
    <row r="5" spans="2:17" ht="13.5" thickBot="1">
      <c r="B5" s="268" t="s">
        <v>17</v>
      </c>
      <c r="C5" s="269"/>
      <c r="D5" s="269"/>
      <c r="E5" s="57"/>
      <c r="F5" s="58"/>
      <c r="G5" s="59"/>
      <c r="H5" s="60"/>
      <c r="I5" s="60"/>
      <c r="J5" s="61"/>
      <c r="K5" s="60"/>
      <c r="L5" s="60"/>
      <c r="M5" s="62"/>
    </row>
    <row r="6" spans="2:17">
      <c r="B6" s="4"/>
      <c r="C6" s="3" t="s">
        <v>18</v>
      </c>
      <c r="E6" s="5"/>
      <c r="F6" s="6" t="s">
        <v>19</v>
      </c>
      <c r="G6" s="7">
        <v>4.2408290551516359</v>
      </c>
      <c r="H6" s="8">
        <v>3.5869025194253936</v>
      </c>
      <c r="I6" s="8">
        <v>3.1201413347651936</v>
      </c>
      <c r="J6" s="9">
        <v>3.7679935688098567</v>
      </c>
      <c r="K6" s="8">
        <v>-0.4</v>
      </c>
      <c r="L6" s="8">
        <v>0.2</v>
      </c>
      <c r="M6" s="10">
        <v>0.4</v>
      </c>
      <c r="O6" s="11"/>
      <c r="P6" s="11"/>
      <c r="Q6" s="11"/>
    </row>
    <row r="7" spans="2:17">
      <c r="B7" s="4"/>
      <c r="C7" s="3" t="s">
        <v>20</v>
      </c>
      <c r="E7" s="5"/>
      <c r="F7" s="6" t="s">
        <v>19</v>
      </c>
      <c r="G7" s="7">
        <v>4.0000544836445755</v>
      </c>
      <c r="H7" s="8">
        <v>3.5545264308541249</v>
      </c>
      <c r="I7" s="8">
        <v>3.2513248441164819</v>
      </c>
      <c r="J7" s="9">
        <v>3.7077430326931449</v>
      </c>
      <c r="K7" s="8">
        <v>-0.2</v>
      </c>
      <c r="L7" s="8">
        <v>0.4</v>
      </c>
      <c r="M7" s="10">
        <v>0.4</v>
      </c>
      <c r="O7" s="11"/>
      <c r="P7" s="11"/>
      <c r="Q7" s="11"/>
    </row>
    <row r="8" spans="2:17">
      <c r="B8" s="4"/>
      <c r="C8" s="3" t="s">
        <v>21</v>
      </c>
      <c r="E8" s="5"/>
      <c r="F8" s="6" t="s">
        <v>19</v>
      </c>
      <c r="G8" s="12">
        <v>4.1867444156320772</v>
      </c>
      <c r="H8" s="13">
        <v>4.0993649964685659</v>
      </c>
      <c r="I8" s="13">
        <v>3.2439673266448494</v>
      </c>
      <c r="J8" s="14">
        <v>3.4576258292812412</v>
      </c>
      <c r="K8" s="8">
        <v>-0.5</v>
      </c>
      <c r="L8" s="8">
        <v>0.30000000000000027</v>
      </c>
      <c r="M8" s="10">
        <v>0.5</v>
      </c>
    </row>
    <row r="9" spans="2:17" ht="3.75" customHeight="1">
      <c r="B9" s="4"/>
      <c r="E9" s="5"/>
      <c r="F9" s="6"/>
      <c r="G9" s="12"/>
      <c r="H9" s="13"/>
      <c r="I9" s="13"/>
      <c r="J9" s="14"/>
      <c r="K9" s="13"/>
      <c r="L9" s="13"/>
      <c r="M9" s="22"/>
    </row>
    <row r="10" spans="2:17" ht="13.5" thickBot="1">
      <c r="B10" s="268" t="s">
        <v>22</v>
      </c>
      <c r="C10" s="269"/>
      <c r="D10" s="269"/>
      <c r="E10" s="57"/>
      <c r="F10" s="58"/>
      <c r="G10" s="63"/>
      <c r="H10" s="64"/>
      <c r="I10" s="64"/>
      <c r="J10" s="65"/>
      <c r="K10" s="64"/>
      <c r="L10" s="64"/>
      <c r="M10" s="66"/>
    </row>
    <row r="11" spans="2:17">
      <c r="B11" s="4"/>
      <c r="C11" s="3" t="s">
        <v>23</v>
      </c>
      <c r="E11" s="5"/>
      <c r="F11" s="6" t="s">
        <v>24</v>
      </c>
      <c r="G11" s="12">
        <v>0.80741869014475753</v>
      </c>
      <c r="H11" s="13">
        <v>0.82794624412289863</v>
      </c>
      <c r="I11" s="13">
        <v>1.8966981836486383</v>
      </c>
      <c r="J11" s="14">
        <v>2.6639047874776907</v>
      </c>
      <c r="K11" s="8">
        <v>0.30000000000000004</v>
      </c>
      <c r="L11" s="8">
        <v>0</v>
      </c>
      <c r="M11" s="10">
        <v>0.10000000000000009</v>
      </c>
    </row>
    <row r="12" spans="2:17">
      <c r="B12" s="4"/>
      <c r="D12" s="3" t="s">
        <v>25</v>
      </c>
      <c r="E12" s="5"/>
      <c r="F12" s="6" t="s">
        <v>24</v>
      </c>
      <c r="G12" s="12">
        <v>0.27937854940330453</v>
      </c>
      <c r="H12" s="13">
        <v>0.53680058745433712</v>
      </c>
      <c r="I12" s="13">
        <v>1.2719179377163528</v>
      </c>
      <c r="J12" s="14">
        <v>1.1605959578053984</v>
      </c>
      <c r="K12" s="8">
        <v>0.4</v>
      </c>
      <c r="L12" s="8">
        <v>-9.9999999999999867E-2</v>
      </c>
      <c r="M12" s="10">
        <v>9.9999999999999867E-2</v>
      </c>
    </row>
    <row r="13" spans="2:17">
      <c r="B13" s="4"/>
      <c r="D13" s="3" t="s">
        <v>26</v>
      </c>
      <c r="E13" s="5"/>
      <c r="F13" s="6" t="s">
        <v>24</v>
      </c>
      <c r="G13" s="12">
        <v>1.105816040949108</v>
      </c>
      <c r="H13" s="13">
        <v>0.58372301560017092</v>
      </c>
      <c r="I13" s="13">
        <v>0.75198420761392981</v>
      </c>
      <c r="J13" s="14">
        <v>0.74247724604128962</v>
      </c>
      <c r="K13" s="8">
        <v>-0.4</v>
      </c>
      <c r="L13" s="8">
        <v>0.30000000000000004</v>
      </c>
      <c r="M13" s="10">
        <v>-0.5</v>
      </c>
    </row>
    <row r="14" spans="2:17">
      <c r="B14" s="4"/>
      <c r="D14" s="3" t="s">
        <v>27</v>
      </c>
      <c r="E14" s="5"/>
      <c r="F14" s="6" t="s">
        <v>24</v>
      </c>
      <c r="G14" s="12">
        <v>2.224391647389325</v>
      </c>
      <c r="H14" s="13">
        <v>-1.653192600045756</v>
      </c>
      <c r="I14" s="13">
        <v>-1.205555122120856</v>
      </c>
      <c r="J14" s="14">
        <v>3.822753660014925</v>
      </c>
      <c r="K14" s="8">
        <v>3.0999999999999996</v>
      </c>
      <c r="L14" s="8">
        <v>0.8</v>
      </c>
      <c r="M14" s="10">
        <v>-0.20000000000000018</v>
      </c>
    </row>
    <row r="15" spans="2:17">
      <c r="B15" s="4"/>
      <c r="D15" s="3" t="s">
        <v>28</v>
      </c>
      <c r="E15" s="5"/>
      <c r="F15" s="6" t="s">
        <v>24</v>
      </c>
      <c r="G15" s="12">
        <v>4.1301938882380256</v>
      </c>
      <c r="H15" s="13">
        <v>2.5962507068008307</v>
      </c>
      <c r="I15" s="13">
        <v>3.7755308009769664</v>
      </c>
      <c r="J15" s="14">
        <v>4.3453425220841666</v>
      </c>
      <c r="K15" s="8">
        <v>1.5</v>
      </c>
      <c r="L15" s="8">
        <v>-0.10000000000000009</v>
      </c>
      <c r="M15" s="10">
        <v>-0.10000000000000053</v>
      </c>
    </row>
    <row r="16" spans="2:17">
      <c r="B16" s="4"/>
      <c r="D16" s="3" t="s">
        <v>29</v>
      </c>
      <c r="E16" s="5"/>
      <c r="F16" s="6" t="s">
        <v>24</v>
      </c>
      <c r="G16" s="12">
        <v>3.9183972434950363</v>
      </c>
      <c r="H16" s="13">
        <v>2.7381650551530754</v>
      </c>
      <c r="I16" s="13">
        <v>2.3674450767828148</v>
      </c>
      <c r="J16" s="14">
        <v>3.3068974726267868</v>
      </c>
      <c r="K16" s="8">
        <v>2.4000000000000004</v>
      </c>
      <c r="L16" s="8">
        <v>-0.10000000000000009</v>
      </c>
      <c r="M16" s="10">
        <v>-0.30000000000000027</v>
      </c>
    </row>
    <row r="17" spans="2:24">
      <c r="B17" s="4"/>
      <c r="D17" s="3" t="s">
        <v>30</v>
      </c>
      <c r="E17" s="5"/>
      <c r="F17" s="6" t="s">
        <v>31</v>
      </c>
      <c r="G17" s="15">
        <v>3708.0590000000011</v>
      </c>
      <c r="H17" s="16">
        <v>3676.8607332749561</v>
      </c>
      <c r="I17" s="16">
        <v>5115.0684036491693</v>
      </c>
      <c r="J17" s="17">
        <v>6318.3033129375908</v>
      </c>
      <c r="K17" s="18">
        <v>-731.90000000000009</v>
      </c>
      <c r="L17" s="18">
        <v>-759</v>
      </c>
      <c r="M17" s="19">
        <v>-574.89999999999964</v>
      </c>
    </row>
    <row r="18" spans="2:24">
      <c r="B18" s="4"/>
      <c r="C18" s="3" t="s">
        <v>32</v>
      </c>
      <c r="E18" s="5"/>
      <c r="F18" s="6" t="s">
        <v>33</v>
      </c>
      <c r="G18" s="12">
        <v>-0.27720811749999996</v>
      </c>
      <c r="H18" s="13">
        <v>-0.85891734040731371</v>
      </c>
      <c r="I18" s="13">
        <v>-0.87173623509728126</v>
      </c>
      <c r="J18" s="14">
        <v>-0.23762436475332216</v>
      </c>
      <c r="K18" s="18">
        <v>0.20000000000000007</v>
      </c>
      <c r="L18" s="18">
        <v>0.20000000000000007</v>
      </c>
      <c r="M18" s="19">
        <v>0.2</v>
      </c>
    </row>
    <row r="19" spans="2:24">
      <c r="B19" s="4"/>
      <c r="C19" s="3" t="s">
        <v>23</v>
      </c>
      <c r="E19" s="5"/>
      <c r="F19" s="6" t="s">
        <v>34</v>
      </c>
      <c r="G19" s="15">
        <v>136754.31200000001</v>
      </c>
      <c r="H19" s="16">
        <v>143539.03773711322</v>
      </c>
      <c r="I19" s="16">
        <v>151006.21662965158</v>
      </c>
      <c r="J19" s="17">
        <v>160389.19700844848</v>
      </c>
      <c r="K19" s="18">
        <v>-266.39999999999418</v>
      </c>
      <c r="L19" s="18">
        <v>172.20000000001164</v>
      </c>
      <c r="M19" s="19">
        <v>995.90000000002328</v>
      </c>
    </row>
    <row r="20" spans="2:24" ht="3.75" customHeight="1">
      <c r="B20" s="4"/>
      <c r="E20" s="5"/>
      <c r="F20" s="6"/>
      <c r="G20" s="20"/>
      <c r="H20" s="21"/>
      <c r="I20" s="21"/>
      <c r="J20" s="6"/>
      <c r="K20" s="13"/>
      <c r="L20" s="13"/>
      <c r="M20" s="22"/>
    </row>
    <row r="21" spans="2:24" ht="13.5" thickBot="1">
      <c r="B21" s="268" t="s">
        <v>35</v>
      </c>
      <c r="C21" s="269"/>
      <c r="D21" s="269"/>
      <c r="E21" s="57"/>
      <c r="F21" s="58"/>
      <c r="G21" s="67"/>
      <c r="H21" s="68"/>
      <c r="I21" s="68"/>
      <c r="J21" s="58"/>
      <c r="K21" s="64"/>
      <c r="L21" s="64"/>
      <c r="M21" s="66"/>
    </row>
    <row r="22" spans="2:24">
      <c r="B22" s="4"/>
      <c r="C22" s="3" t="s">
        <v>36</v>
      </c>
      <c r="E22" s="5"/>
      <c r="F22" s="6" t="s">
        <v>37</v>
      </c>
      <c r="G22" s="15">
        <v>2427.0570000000002</v>
      </c>
      <c r="H22" s="16">
        <v>2426.8039778890607</v>
      </c>
      <c r="I22" s="16">
        <v>2423.5006755336913</v>
      </c>
      <c r="J22" s="17">
        <v>2423.8613216124113</v>
      </c>
      <c r="K22" s="13">
        <v>5.6000000000003638</v>
      </c>
      <c r="L22" s="13">
        <v>5.4000000000000909</v>
      </c>
      <c r="M22" s="22">
        <v>3.7000000000002728</v>
      </c>
      <c r="O22" s="23"/>
    </row>
    <row r="23" spans="2:24">
      <c r="B23" s="4"/>
      <c r="C23" s="3" t="s">
        <v>38</v>
      </c>
      <c r="E23" s="5"/>
      <c r="F23" s="6" t="s">
        <v>39</v>
      </c>
      <c r="G23" s="12">
        <v>-0.13304993785723696</v>
      </c>
      <c r="H23" s="13">
        <v>-1.0425058453066072E-2</v>
      </c>
      <c r="I23" s="13">
        <v>-0.13611739495510733</v>
      </c>
      <c r="J23" s="14">
        <v>1.4881203969153489E-2</v>
      </c>
      <c r="K23" s="13">
        <v>0.2</v>
      </c>
      <c r="L23" s="13">
        <v>0</v>
      </c>
      <c r="M23" s="22">
        <v>-0.1</v>
      </c>
    </row>
    <row r="24" spans="2:24" ht="14.25">
      <c r="B24" s="4"/>
      <c r="C24" s="3" t="s">
        <v>40</v>
      </c>
      <c r="E24" s="5"/>
      <c r="F24" s="6" t="s">
        <v>41</v>
      </c>
      <c r="G24" s="24">
        <v>149.53700000000003</v>
      </c>
      <c r="H24" s="25">
        <v>158.88881765490379</v>
      </c>
      <c r="I24" s="25">
        <v>164.93307461603521</v>
      </c>
      <c r="J24" s="26">
        <v>163.41008239548466</v>
      </c>
      <c r="K24" s="13">
        <v>-5.7999999999999829</v>
      </c>
      <c r="L24" s="13">
        <v>-8.9000000000000057</v>
      </c>
      <c r="M24" s="22">
        <v>-8</v>
      </c>
    </row>
    <row r="25" spans="2:24">
      <c r="B25" s="4"/>
      <c r="C25" s="3" t="s">
        <v>42</v>
      </c>
      <c r="E25" s="5"/>
      <c r="F25" s="6" t="s">
        <v>13</v>
      </c>
      <c r="G25" s="12">
        <v>5.4177819547412822</v>
      </c>
      <c r="H25" s="13">
        <v>5.7683854189318167</v>
      </c>
      <c r="I25" s="13">
        <v>6.0041491976401815</v>
      </c>
      <c r="J25" s="14">
        <v>5.9624659279334757</v>
      </c>
      <c r="K25" s="13">
        <v>-0.20000000000000018</v>
      </c>
      <c r="L25" s="13">
        <v>-0.29999999999999982</v>
      </c>
      <c r="M25" s="22">
        <v>-0.20000000000000018</v>
      </c>
    </row>
    <row r="26" spans="2:24" ht="14.25">
      <c r="B26" s="4"/>
      <c r="C26" s="3" t="s">
        <v>43</v>
      </c>
      <c r="E26" s="5"/>
      <c r="F26" s="6" t="s">
        <v>13</v>
      </c>
      <c r="G26" s="12">
        <v>6.08629809468869</v>
      </c>
      <c r="H26" s="13">
        <v>6.0590398798251375</v>
      </c>
      <c r="I26" s="13">
        <v>6.0387360651532713</v>
      </c>
      <c r="J26" s="14">
        <v>6.0254147323470608</v>
      </c>
      <c r="K26" s="13">
        <v>0</v>
      </c>
      <c r="L26" s="13">
        <v>0</v>
      </c>
      <c r="M26" s="22">
        <v>0</v>
      </c>
    </row>
    <row r="27" spans="2:24" ht="14.25">
      <c r="B27" s="4"/>
      <c r="C27" s="3" t="s">
        <v>44</v>
      </c>
      <c r="E27" s="5"/>
      <c r="F27" s="6" t="s">
        <v>19</v>
      </c>
      <c r="G27" s="12">
        <v>0.9417215879895906</v>
      </c>
      <c r="H27" s="13">
        <v>0.83845871238683856</v>
      </c>
      <c r="I27" s="13">
        <v>2.0355863657368616</v>
      </c>
      <c r="J27" s="14">
        <v>2.6486294355598403</v>
      </c>
      <c r="K27" s="13">
        <v>0</v>
      </c>
      <c r="L27" s="13">
        <v>0</v>
      </c>
      <c r="M27" s="22">
        <v>0.10000000000000009</v>
      </c>
    </row>
    <row r="28" spans="2:24" ht="14.25">
      <c r="B28" s="4"/>
      <c r="C28" s="3" t="s">
        <v>45</v>
      </c>
      <c r="E28" s="5"/>
      <c r="F28" s="6" t="s">
        <v>19</v>
      </c>
      <c r="G28" s="12">
        <v>5.1678934796175895</v>
      </c>
      <c r="H28" s="13">
        <v>4.9721951918208447</v>
      </c>
      <c r="I28" s="13">
        <v>5.34558744899185</v>
      </c>
      <c r="J28" s="14">
        <v>6.1978349603269294</v>
      </c>
      <c r="K28" s="13">
        <v>-0.40000000000000036</v>
      </c>
      <c r="L28" s="13">
        <v>0.29999999999999982</v>
      </c>
      <c r="M28" s="22">
        <v>0.60000000000000053</v>
      </c>
    </row>
    <row r="29" spans="2:24">
      <c r="B29" s="4"/>
      <c r="C29" s="27" t="s">
        <v>46</v>
      </c>
      <c r="D29" s="27"/>
      <c r="E29" s="28"/>
      <c r="F29" s="29" t="s">
        <v>39</v>
      </c>
      <c r="G29" s="12">
        <v>6.2469299851689613</v>
      </c>
      <c r="H29" s="13">
        <v>4.2566775313675151</v>
      </c>
      <c r="I29" s="13">
        <v>4.8975554530915133</v>
      </c>
      <c r="J29" s="14">
        <v>5.1315653359533826</v>
      </c>
      <c r="K29" s="13">
        <v>0.29999999999999982</v>
      </c>
      <c r="L29" s="13">
        <v>0.60000000000000053</v>
      </c>
      <c r="M29" s="22">
        <v>0</v>
      </c>
    </row>
    <row r="30" spans="2:24" ht="14.25">
      <c r="B30" s="4"/>
      <c r="C30" s="3" t="s">
        <v>47</v>
      </c>
      <c r="E30" s="5"/>
      <c r="F30" s="6" t="s">
        <v>19</v>
      </c>
      <c r="G30" s="12">
        <v>5.7216998999102202</v>
      </c>
      <c r="H30" s="13">
        <v>4.633262051654981</v>
      </c>
      <c r="I30" s="13">
        <v>4.4347612021942098</v>
      </c>
      <c r="J30" s="14">
        <v>4.9428960958451285</v>
      </c>
      <c r="K30" s="13">
        <v>0.5</v>
      </c>
      <c r="L30" s="13">
        <v>0.20000000000000018</v>
      </c>
      <c r="M30" s="22">
        <v>0.10000000000000053</v>
      </c>
      <c r="O30" s="11"/>
      <c r="P30" s="11"/>
    </row>
    <row r="31" spans="2:24" ht="14.25">
      <c r="B31" s="4"/>
      <c r="C31" s="3" t="s">
        <v>48</v>
      </c>
      <c r="E31" s="5"/>
      <c r="F31" s="6" t="s">
        <v>19</v>
      </c>
      <c r="G31" s="12">
        <v>1.6464122635580907</v>
      </c>
      <c r="H31" s="13">
        <v>1.0479381341911989</v>
      </c>
      <c r="I31" s="13">
        <v>1.140308137426203</v>
      </c>
      <c r="J31" s="14">
        <v>1.1302843497513777</v>
      </c>
      <c r="K31" s="13">
        <v>0.75364346671869953</v>
      </c>
      <c r="L31" s="13">
        <v>-0.10221991026723742</v>
      </c>
      <c r="M31" s="22">
        <v>-0.39567886238444316</v>
      </c>
      <c r="O31" s="11"/>
      <c r="P31" s="11"/>
      <c r="Q31" s="11"/>
      <c r="R31" s="11"/>
      <c r="S31" s="11"/>
      <c r="U31" s="11"/>
      <c r="V31" s="11"/>
      <c r="W31" s="11"/>
      <c r="X31" s="11"/>
    </row>
    <row r="32" spans="2:24" ht="4.3499999999999996" customHeight="1">
      <c r="B32" s="4"/>
      <c r="E32" s="5"/>
      <c r="F32" s="5"/>
      <c r="G32" s="20"/>
      <c r="H32" s="21"/>
      <c r="I32" s="21"/>
      <c r="J32" s="6"/>
      <c r="K32" s="13"/>
      <c r="L32" s="13"/>
      <c r="M32" s="22"/>
    </row>
    <row r="33" spans="2:14" ht="13.5" thickBot="1">
      <c r="B33" s="268" t="s">
        <v>49</v>
      </c>
      <c r="C33" s="269"/>
      <c r="D33" s="269"/>
      <c r="E33" s="57"/>
      <c r="F33" s="57"/>
      <c r="G33" s="67"/>
      <c r="H33" s="68"/>
      <c r="I33" s="68"/>
      <c r="J33" s="58"/>
      <c r="K33" s="64"/>
      <c r="L33" s="64"/>
      <c r="M33" s="66"/>
    </row>
    <row r="34" spans="2:14">
      <c r="B34" s="4"/>
      <c r="C34" s="3" t="s">
        <v>50</v>
      </c>
      <c r="E34" s="5"/>
      <c r="F34" s="6" t="s">
        <v>51</v>
      </c>
      <c r="G34" s="12">
        <v>-1.1046321226904041</v>
      </c>
      <c r="H34" s="13">
        <v>-0.20052548937775327</v>
      </c>
      <c r="I34" s="13">
        <v>2.2143539248055077</v>
      </c>
      <c r="J34" s="14">
        <v>1.3393319462397386</v>
      </c>
      <c r="K34" s="8">
        <v>0.3</v>
      </c>
      <c r="L34" s="8">
        <v>-9.9999999999999645E-2</v>
      </c>
      <c r="M34" s="10">
        <v>0</v>
      </c>
      <c r="N34" s="11"/>
    </row>
    <row r="35" spans="2:14" ht="14.25">
      <c r="B35" s="4"/>
      <c r="C35" s="3" t="s">
        <v>52</v>
      </c>
      <c r="E35" s="5"/>
      <c r="F35" s="6" t="s">
        <v>53</v>
      </c>
      <c r="G35" s="12">
        <v>7.1149182281686612</v>
      </c>
      <c r="H35" s="13">
        <v>6.8855590583973436</v>
      </c>
      <c r="I35" s="13">
        <v>7.8828250062203011</v>
      </c>
      <c r="J35" s="14">
        <v>8.0452955298371904</v>
      </c>
      <c r="K35" s="8">
        <v>0.30000000000000071</v>
      </c>
      <c r="L35" s="8">
        <v>0.40000000000000036</v>
      </c>
      <c r="M35" s="10">
        <v>0.40000000000000036</v>
      </c>
      <c r="N35" s="11"/>
    </row>
    <row r="36" spans="2:14" ht="4.3499999999999996" customHeight="1">
      <c r="B36" s="4"/>
      <c r="E36" s="5"/>
      <c r="F36" s="5"/>
      <c r="G36" s="20"/>
      <c r="H36" s="21"/>
      <c r="I36" s="21"/>
      <c r="J36" s="6"/>
      <c r="K36" s="13"/>
      <c r="L36" s="13"/>
      <c r="M36" s="22"/>
    </row>
    <row r="37" spans="2:14" ht="18" customHeight="1" thickBot="1">
      <c r="B37" s="268" t="s">
        <v>54</v>
      </c>
      <c r="C37" s="269"/>
      <c r="D37" s="269"/>
      <c r="E37" s="57"/>
      <c r="F37" s="57"/>
      <c r="G37" s="67"/>
      <c r="H37" s="68"/>
      <c r="I37" s="68"/>
      <c r="J37" s="58"/>
      <c r="K37" s="64"/>
      <c r="L37" s="64"/>
      <c r="M37" s="66"/>
    </row>
    <row r="38" spans="2:14">
      <c r="B38" s="4"/>
      <c r="C38" s="3" t="s">
        <v>55</v>
      </c>
      <c r="E38" s="5"/>
      <c r="F38" s="6" t="s">
        <v>56</v>
      </c>
      <c r="G38" s="12">
        <v>43.494902010841194</v>
      </c>
      <c r="H38" s="13">
        <v>43.587214506627895</v>
      </c>
      <c r="I38" s="13">
        <v>41.944648491351181</v>
      </c>
      <c r="J38" s="14">
        <v>41.091487212820503</v>
      </c>
      <c r="K38" s="13">
        <v>0.76110300763235728</v>
      </c>
      <c r="L38" s="13">
        <v>0.48606826725852414</v>
      </c>
      <c r="M38" s="22">
        <v>0.29136417489714717</v>
      </c>
      <c r="N38" s="11"/>
    </row>
    <row r="39" spans="2:14">
      <c r="B39" s="4"/>
      <c r="C39" s="3" t="s">
        <v>57</v>
      </c>
      <c r="E39" s="5"/>
      <c r="F39" s="6" t="s">
        <v>56</v>
      </c>
      <c r="G39" s="12">
        <v>47.425746224180394</v>
      </c>
      <c r="H39" s="13">
        <v>47.945441749580809</v>
      </c>
      <c r="I39" s="13">
        <v>47.951783634274989</v>
      </c>
      <c r="J39" s="14">
        <v>46.624081823789041</v>
      </c>
      <c r="K39" s="13">
        <v>0.61638602889271255</v>
      </c>
      <c r="L39" s="13">
        <v>0.51847343395615297</v>
      </c>
      <c r="M39" s="22">
        <v>9.0749546859946406E-2</v>
      </c>
      <c r="N39" s="11"/>
    </row>
    <row r="40" spans="2:14" ht="14.25">
      <c r="B40" s="4"/>
      <c r="C40" s="3" t="s">
        <v>58</v>
      </c>
      <c r="E40" s="5"/>
      <c r="F40" s="6" t="s">
        <v>56</v>
      </c>
      <c r="G40" s="12">
        <v>-4.4505397387396197</v>
      </c>
      <c r="H40" s="13">
        <v>-4.364569127647095</v>
      </c>
      <c r="I40" s="13">
        <v>-4.6794333324378554</v>
      </c>
      <c r="J40" s="14">
        <v>-4.1194182259533099</v>
      </c>
      <c r="K40" s="13">
        <v>0.14471697873964118</v>
      </c>
      <c r="L40" s="13">
        <v>-3.24051666976235E-2</v>
      </c>
      <c r="M40" s="22">
        <v>0.20061462803721319</v>
      </c>
      <c r="N40" s="11"/>
    </row>
    <row r="41" spans="2:14">
      <c r="B41" s="4"/>
      <c r="C41" s="3" t="s">
        <v>59</v>
      </c>
      <c r="E41" s="5"/>
      <c r="F41" s="30" t="s">
        <v>60</v>
      </c>
      <c r="G41" s="12">
        <v>-5.4346356163905263E-2</v>
      </c>
      <c r="H41" s="13">
        <v>-0.25188010928543125</v>
      </c>
      <c r="I41" s="13">
        <v>-0.28072588843190704</v>
      </c>
      <c r="J41" s="14">
        <v>-0.10504622868381741</v>
      </c>
      <c r="K41" s="13">
        <v>7.4555567933479949E-2</v>
      </c>
      <c r="L41" s="13">
        <v>6.5150806547408457E-2</v>
      </c>
      <c r="M41" s="22">
        <v>5.5250627458342194E-2</v>
      </c>
      <c r="N41" s="11"/>
    </row>
    <row r="42" spans="2:14">
      <c r="B42" s="4"/>
      <c r="C42" s="3" t="s">
        <v>61</v>
      </c>
      <c r="E42" s="5"/>
      <c r="F42" s="30" t="s">
        <v>60</v>
      </c>
      <c r="G42" s="12">
        <v>-4.4462832108218615</v>
      </c>
      <c r="H42" s="13">
        <v>-4.1266225101248049</v>
      </c>
      <c r="I42" s="13">
        <v>-4.4053296879262271</v>
      </c>
      <c r="J42" s="14">
        <v>-4.0143719972695013</v>
      </c>
      <c r="K42" s="13">
        <v>7.0135602144593356E-2</v>
      </c>
      <c r="L42" s="13">
        <v>-9.7548411027341686E-2</v>
      </c>
      <c r="M42" s="22">
        <v>0.14536400057886656</v>
      </c>
      <c r="N42" s="11"/>
    </row>
    <row r="43" spans="2:14">
      <c r="B43" s="4"/>
      <c r="C43" s="3" t="s">
        <v>62</v>
      </c>
      <c r="E43" s="5"/>
      <c r="F43" s="30" t="s">
        <v>60</v>
      </c>
      <c r="G43" s="12">
        <v>-2.8507593525507868</v>
      </c>
      <c r="H43" s="13">
        <v>-2.4179697626466572</v>
      </c>
      <c r="I43" s="13">
        <v>-2.6609244024634906</v>
      </c>
      <c r="J43" s="14">
        <v>-2.1945322712623199</v>
      </c>
      <c r="K43" s="13">
        <v>0.15762505216687828</v>
      </c>
      <c r="L43" s="13">
        <v>-1.6510313156405498E-2</v>
      </c>
      <c r="M43" s="22">
        <v>0.23404428098450492</v>
      </c>
      <c r="N43" s="11"/>
    </row>
    <row r="44" spans="2:14" ht="14.25">
      <c r="B44" s="4"/>
      <c r="C44" s="3" t="s">
        <v>63</v>
      </c>
      <c r="E44" s="5"/>
      <c r="F44" s="30" t="s">
        <v>64</v>
      </c>
      <c r="G44" s="12">
        <v>1.2463431183349352</v>
      </c>
      <c r="H44" s="13">
        <v>0.43278958990412963</v>
      </c>
      <c r="I44" s="13">
        <v>-0.24295463981683341</v>
      </c>
      <c r="J44" s="14">
        <v>0.46639213120117073</v>
      </c>
      <c r="K44" s="13">
        <v>0.13658201269001413</v>
      </c>
      <c r="L44" s="13">
        <v>-0.17413536532328378</v>
      </c>
      <c r="M44" s="22">
        <v>0.25055459414091041</v>
      </c>
      <c r="N44" s="11"/>
    </row>
    <row r="45" spans="2:14">
      <c r="B45" s="4"/>
      <c r="C45" s="3" t="s">
        <v>65</v>
      </c>
      <c r="E45" s="5"/>
      <c r="F45" s="6" t="s">
        <v>56</v>
      </c>
      <c r="G45" s="12">
        <v>61.392440773640836</v>
      </c>
      <c r="H45" s="13">
        <v>62.77003166064997</v>
      </c>
      <c r="I45" s="13">
        <v>64.09367372626663</v>
      </c>
      <c r="J45" s="14">
        <v>64.332804913284065</v>
      </c>
      <c r="K45" s="13">
        <v>0.25809354145324903</v>
      </c>
      <c r="L45" s="13">
        <v>0.10483251404608041</v>
      </c>
      <c r="M45" s="22">
        <v>-0.29570327935122975</v>
      </c>
      <c r="N45" s="11"/>
    </row>
    <row r="46" spans="2:14" ht="4.3499999999999996" customHeight="1">
      <c r="B46" s="4"/>
      <c r="E46" s="5"/>
      <c r="F46" s="5"/>
      <c r="G46" s="20"/>
      <c r="H46" s="21"/>
      <c r="I46" s="21"/>
      <c r="J46" s="6"/>
      <c r="K46" s="13"/>
      <c r="L46" s="13"/>
      <c r="M46" s="22"/>
      <c r="N46" s="11"/>
    </row>
    <row r="47" spans="2:14" ht="13.5" thickBot="1">
      <c r="B47" s="268" t="s">
        <v>66</v>
      </c>
      <c r="C47" s="269"/>
      <c r="D47" s="269"/>
      <c r="E47" s="57"/>
      <c r="F47" s="57"/>
      <c r="G47" s="67"/>
      <c r="H47" s="68"/>
      <c r="I47" s="68"/>
      <c r="J47" s="58"/>
      <c r="K47" s="64"/>
      <c r="L47" s="64"/>
      <c r="M47" s="66"/>
      <c r="N47" s="11"/>
    </row>
    <row r="48" spans="2:14">
      <c r="B48" s="4"/>
      <c r="C48" s="3" t="s">
        <v>67</v>
      </c>
      <c r="E48" s="5"/>
      <c r="F48" s="6" t="s">
        <v>56</v>
      </c>
      <c r="G48" s="12">
        <v>-0.53003595528308967</v>
      </c>
      <c r="H48" s="13">
        <v>-0.24020056885707602</v>
      </c>
      <c r="I48" s="13">
        <v>0.69692004710652955</v>
      </c>
      <c r="J48" s="14">
        <v>1.8039284195464658</v>
      </c>
      <c r="K48" s="8">
        <v>0.82576207971578253</v>
      </c>
      <c r="L48" s="8">
        <v>0.84959511439135937</v>
      </c>
      <c r="M48" s="10">
        <v>1.0666747099764153</v>
      </c>
      <c r="N48" s="11"/>
    </row>
    <row r="49" spans="2:14">
      <c r="B49" s="4"/>
      <c r="C49" s="3" t="s">
        <v>68</v>
      </c>
      <c r="E49" s="5"/>
      <c r="F49" s="6" t="s">
        <v>56</v>
      </c>
      <c r="G49" s="12">
        <v>-4.7524507701692276</v>
      </c>
      <c r="H49" s="13">
        <v>-3.5665906216677139</v>
      </c>
      <c r="I49" s="13">
        <v>-2.9195915399029735</v>
      </c>
      <c r="J49" s="14">
        <v>-1.6370322086921074</v>
      </c>
      <c r="K49" s="8">
        <v>0.15818357611904332</v>
      </c>
      <c r="L49" s="8">
        <v>0.17146252891512059</v>
      </c>
      <c r="M49" s="10">
        <v>0.41230973298769524</v>
      </c>
      <c r="N49" s="11"/>
    </row>
    <row r="50" spans="2:14" ht="3.75" customHeight="1">
      <c r="B50" s="4"/>
      <c r="E50" s="5"/>
      <c r="F50" s="5"/>
      <c r="G50" s="20"/>
      <c r="H50" s="21"/>
      <c r="I50" s="21"/>
      <c r="J50" s="6"/>
      <c r="K50" s="13"/>
      <c r="L50" s="13"/>
      <c r="M50" s="22"/>
      <c r="N50" s="11"/>
    </row>
    <row r="51" spans="2:14" ht="13.5" hidden="1" outlineLevel="1" thickBot="1">
      <c r="B51" s="31" t="s">
        <v>4</v>
      </c>
      <c r="C51" s="32"/>
      <c r="D51" s="32"/>
      <c r="E51" s="33"/>
      <c r="F51" s="33"/>
      <c r="G51" s="34"/>
      <c r="H51" s="35"/>
      <c r="I51" s="35"/>
      <c r="J51" s="36"/>
      <c r="K51" s="37"/>
      <c r="L51" s="37"/>
      <c r="M51" s="38"/>
      <c r="N51" s="11"/>
    </row>
    <row r="52" spans="2:14" hidden="1" outlineLevel="1">
      <c r="B52" s="4"/>
      <c r="C52" s="3" t="s">
        <v>6</v>
      </c>
      <c r="E52" s="5"/>
      <c r="F52" s="6" t="s">
        <v>10</v>
      </c>
      <c r="G52" s="20"/>
      <c r="H52" s="21"/>
      <c r="I52" s="21"/>
      <c r="J52" s="6"/>
      <c r="K52" s="13"/>
      <c r="L52" s="13"/>
      <c r="M52" s="22"/>
      <c r="N52" s="11"/>
    </row>
    <row r="53" spans="2:14" hidden="1" outlineLevel="1">
      <c r="B53" s="4"/>
      <c r="C53" s="3" t="s">
        <v>5</v>
      </c>
      <c r="E53" s="5"/>
      <c r="F53" s="6" t="s">
        <v>10</v>
      </c>
      <c r="G53" s="20"/>
      <c r="H53" s="21"/>
      <c r="I53" s="21"/>
      <c r="J53" s="6"/>
      <c r="K53" s="13"/>
      <c r="L53" s="13"/>
      <c r="M53" s="22"/>
      <c r="N53" s="11"/>
    </row>
    <row r="54" spans="2:14" ht="3.75" hidden="1" customHeight="1" collapsed="1" thickBot="1">
      <c r="B54" s="4"/>
      <c r="E54" s="5"/>
      <c r="F54" s="5"/>
      <c r="G54" s="20"/>
      <c r="H54" s="21"/>
      <c r="I54" s="21"/>
      <c r="J54" s="6"/>
      <c r="K54" s="13"/>
      <c r="L54" s="13"/>
      <c r="M54" s="22"/>
      <c r="N54" s="11"/>
    </row>
    <row r="55" spans="2:14" ht="13.5" thickBot="1">
      <c r="B55" s="268" t="s">
        <v>69</v>
      </c>
      <c r="C55" s="269"/>
      <c r="D55" s="269"/>
      <c r="E55" s="270"/>
      <c r="F55" s="57"/>
      <c r="G55" s="67"/>
      <c r="H55" s="68"/>
      <c r="I55" s="68"/>
      <c r="J55" s="58"/>
      <c r="K55" s="64"/>
      <c r="L55" s="64"/>
      <c r="M55" s="66"/>
      <c r="N55" s="13"/>
    </row>
    <row r="56" spans="2:14">
      <c r="B56" s="4"/>
      <c r="C56" s="3" t="s">
        <v>70</v>
      </c>
      <c r="E56" s="5"/>
      <c r="F56" s="6" t="s">
        <v>19</v>
      </c>
      <c r="G56" s="12">
        <v>3.7178432394628658</v>
      </c>
      <c r="H56" s="13">
        <v>3.3942379707045518</v>
      </c>
      <c r="I56" s="13">
        <v>3.432860167686556</v>
      </c>
      <c r="J56" s="14">
        <v>3.32606266194216</v>
      </c>
      <c r="K56" s="39">
        <v>1.1999999999999997</v>
      </c>
      <c r="L56" s="39">
        <v>0.29999999999999982</v>
      </c>
      <c r="M56" s="40">
        <v>-0.20000000000000018</v>
      </c>
      <c r="N56" s="11"/>
    </row>
    <row r="57" spans="2:14" ht="18" customHeight="1">
      <c r="B57" s="4"/>
      <c r="C57" s="3" t="s">
        <v>71</v>
      </c>
      <c r="E57" s="5"/>
      <c r="F57" s="6" t="s">
        <v>72</v>
      </c>
      <c r="G57" s="41">
        <v>1.1294120116960213</v>
      </c>
      <c r="H57" s="42">
        <v>1.1609148530233209</v>
      </c>
      <c r="I57" s="42">
        <v>1.1578000000000004</v>
      </c>
      <c r="J57" s="43">
        <v>1.1578000000000004</v>
      </c>
      <c r="K57" s="13">
        <v>-0.7</v>
      </c>
      <c r="L57" s="13">
        <v>-0.9</v>
      </c>
      <c r="M57" s="22">
        <v>-0.9</v>
      </c>
      <c r="N57" s="11"/>
    </row>
    <row r="58" spans="2:14" ht="18" customHeight="1">
      <c r="B58" s="4"/>
      <c r="C58" s="3" t="s">
        <v>73</v>
      </c>
      <c r="E58" s="5"/>
      <c r="F58" s="6" t="s">
        <v>72</v>
      </c>
      <c r="G58" s="12">
        <v>69.133554508595267</v>
      </c>
      <c r="H58" s="13">
        <v>90.443104840081105</v>
      </c>
      <c r="I58" s="13">
        <v>79.767222222222216</v>
      </c>
      <c r="J58" s="14">
        <v>74.448611111111106</v>
      </c>
      <c r="K58" s="13">
        <v>-6.6</v>
      </c>
      <c r="L58" s="13">
        <v>-3</v>
      </c>
      <c r="M58" s="22">
        <v>-3.5</v>
      </c>
      <c r="N58" s="11"/>
    </row>
    <row r="59" spans="2:14" ht="14.25">
      <c r="B59" s="4"/>
      <c r="C59" s="3" t="s">
        <v>74</v>
      </c>
      <c r="E59" s="5"/>
      <c r="F59" s="6" t="s">
        <v>19</v>
      </c>
      <c r="G59" s="12">
        <v>-14.907760800688123</v>
      </c>
      <c r="H59" s="13">
        <v>30.823744682238839</v>
      </c>
      <c r="I59" s="13">
        <v>-11.803976253066139</v>
      </c>
      <c r="J59" s="14">
        <v>-6.667664941740199</v>
      </c>
      <c r="K59" s="13">
        <v>-9.3000000000000007</v>
      </c>
      <c r="L59" s="13">
        <v>3.3</v>
      </c>
      <c r="M59" s="22">
        <v>-0.4</v>
      </c>
      <c r="N59" s="11"/>
    </row>
    <row r="60" spans="2:14" ht="14.25">
      <c r="B60" s="4"/>
      <c r="C60" s="3" t="s">
        <v>75</v>
      </c>
      <c r="E60" s="5"/>
      <c r="F60" s="6" t="s">
        <v>19</v>
      </c>
      <c r="G60" s="12">
        <v>-18.461275769083798</v>
      </c>
      <c r="H60" s="13">
        <v>27.273682711858569</v>
      </c>
      <c r="I60" s="13">
        <v>-11.566700686290361</v>
      </c>
      <c r="J60" s="14">
        <v>-6.667664941740199</v>
      </c>
      <c r="K60" s="44">
        <v>-8.1</v>
      </c>
      <c r="L60" s="44">
        <v>3.5</v>
      </c>
      <c r="M60" s="22">
        <v>-0.4</v>
      </c>
      <c r="N60" s="11"/>
    </row>
    <row r="61" spans="2:14">
      <c r="B61" s="4"/>
      <c r="C61" s="3" t="s">
        <v>76</v>
      </c>
      <c r="E61" s="5"/>
      <c r="F61" s="6" t="s">
        <v>19</v>
      </c>
      <c r="G61" s="12">
        <v>5.8008791377089697</v>
      </c>
      <c r="H61" s="13">
        <v>3.5268477856756908</v>
      </c>
      <c r="I61" s="13">
        <v>2.9967172766611538</v>
      </c>
      <c r="J61" s="14">
        <v>-7.4154927923486547E-2</v>
      </c>
      <c r="K61" s="13">
        <v>0.5</v>
      </c>
      <c r="L61" s="13">
        <v>2.2000000000000002</v>
      </c>
      <c r="M61" s="22">
        <v>1.7999999999999998</v>
      </c>
      <c r="N61" s="11"/>
    </row>
    <row r="62" spans="2:14" ht="14.25">
      <c r="B62" s="4"/>
      <c r="C62" s="3" t="s">
        <v>77</v>
      </c>
      <c r="E62" s="5"/>
      <c r="F62" s="6" t="s">
        <v>19</v>
      </c>
      <c r="G62" s="12">
        <v>7.616180484866053</v>
      </c>
      <c r="H62" s="13">
        <v>41.54230474362717</v>
      </c>
      <c r="I62" s="13">
        <v>-1.0215293196310093</v>
      </c>
      <c r="J62" s="14">
        <v>-21.652278444696837</v>
      </c>
      <c r="K62" s="13">
        <v>34.700000000000003</v>
      </c>
      <c r="L62" s="13">
        <v>11.4</v>
      </c>
      <c r="M62" s="22">
        <v>-8.6999999999999993</v>
      </c>
      <c r="N62" s="11"/>
    </row>
    <row r="63" spans="2:14" ht="14.25">
      <c r="B63" s="4"/>
      <c r="C63" s="3" t="s">
        <v>78</v>
      </c>
      <c r="E63" s="5"/>
      <c r="F63" s="6" t="s">
        <v>19</v>
      </c>
      <c r="G63" s="12">
        <v>5.369143837621615</v>
      </c>
      <c r="H63" s="13">
        <v>50.610701360894275</v>
      </c>
      <c r="I63" s="13">
        <v>-3.8261215115590219</v>
      </c>
      <c r="J63" s="14">
        <v>-34.358693277139764</v>
      </c>
      <c r="K63" s="13">
        <v>24.700000000000003</v>
      </c>
      <c r="L63" s="13">
        <v>14</v>
      </c>
      <c r="M63" s="22">
        <v>-8.6999999999999993</v>
      </c>
      <c r="N63" s="11"/>
    </row>
    <row r="64" spans="2:14">
      <c r="B64" s="4"/>
      <c r="C64" s="3" t="s">
        <v>79</v>
      </c>
      <c r="E64" s="5"/>
      <c r="F64" s="6" t="s">
        <v>80</v>
      </c>
      <c r="G64" s="12">
        <v>2.1788336438923395</v>
      </c>
      <c r="H64" s="13">
        <v>2.3877585771716205</v>
      </c>
      <c r="I64" s="13">
        <v>2.9587499999999998</v>
      </c>
      <c r="J64" s="14">
        <v>2.9666666666666663</v>
      </c>
      <c r="K64" s="13">
        <v>0</v>
      </c>
      <c r="L64" s="13">
        <v>0.20000000000000018</v>
      </c>
      <c r="M64" s="22">
        <v>0.29999999999999982</v>
      </c>
      <c r="N64" s="11"/>
    </row>
    <row r="65" spans="2:14" ht="13.5" thickBot="1">
      <c r="B65" s="45"/>
      <c r="C65" s="46" t="s">
        <v>81</v>
      </c>
      <c r="D65" s="46"/>
      <c r="E65" s="47"/>
      <c r="F65" s="48" t="s">
        <v>13</v>
      </c>
      <c r="G65" s="49">
        <v>3.4304334839073967</v>
      </c>
      <c r="H65" s="50">
        <v>3.7055783629776018</v>
      </c>
      <c r="I65" s="50">
        <v>4.0460849999999997</v>
      </c>
      <c r="J65" s="51">
        <v>4.1062433333333335</v>
      </c>
      <c r="K65" s="50">
        <v>0.10000000000000009</v>
      </c>
      <c r="L65" s="50">
        <v>0.29999999999999982</v>
      </c>
      <c r="M65" s="52">
        <v>0.29999999999999982</v>
      </c>
      <c r="N65" s="11"/>
    </row>
    <row r="66" spans="2:14" ht="15.75" customHeight="1">
      <c r="B66" s="54" t="s">
        <v>82</v>
      </c>
      <c r="C66" s="54"/>
      <c r="D66" s="54"/>
      <c r="E66" s="54"/>
      <c r="F66" s="54"/>
      <c r="G66" s="54"/>
    </row>
    <row r="67" spans="2:14" ht="12" customHeight="1">
      <c r="B67" s="54" t="s">
        <v>83</v>
      </c>
      <c r="C67" s="54"/>
      <c r="D67" s="54"/>
      <c r="E67" s="54"/>
      <c r="F67" s="54"/>
      <c r="G67" s="54"/>
    </row>
    <row r="68" spans="2:14" ht="12" customHeight="1">
      <c r="B68" s="54" t="s">
        <v>84</v>
      </c>
      <c r="C68" s="54"/>
      <c r="D68" s="54"/>
      <c r="E68" s="54"/>
      <c r="F68" s="54"/>
      <c r="G68" s="54"/>
    </row>
    <row r="69" spans="2:14" ht="12" customHeight="1">
      <c r="B69" s="54" t="s">
        <v>85</v>
      </c>
      <c r="C69" s="54"/>
      <c r="D69" s="54"/>
      <c r="E69" s="54"/>
      <c r="F69" s="54"/>
      <c r="G69" s="54"/>
    </row>
    <row r="70" spans="2:14" ht="12" customHeight="1">
      <c r="B70" s="54" t="s">
        <v>86</v>
      </c>
      <c r="C70" s="54"/>
      <c r="D70" s="54"/>
      <c r="E70" s="54"/>
      <c r="F70" s="54"/>
      <c r="G70" s="54"/>
    </row>
    <row r="71" spans="2:14" ht="12" customHeight="1">
      <c r="B71" s="54" t="s">
        <v>87</v>
      </c>
      <c r="C71" s="54"/>
      <c r="D71" s="54"/>
      <c r="E71" s="54"/>
      <c r="F71" s="54"/>
      <c r="G71" s="54"/>
    </row>
    <row r="72" spans="2:14" ht="12" customHeight="1">
      <c r="B72" s="54" t="s">
        <v>88</v>
      </c>
      <c r="C72" s="54"/>
      <c r="D72" s="54"/>
      <c r="E72" s="54"/>
      <c r="F72" s="54"/>
      <c r="G72" s="54"/>
    </row>
    <row r="73" spans="2:14" ht="12" customHeight="1">
      <c r="B73" s="54" t="s">
        <v>89</v>
      </c>
      <c r="C73" s="54"/>
      <c r="D73" s="54"/>
      <c r="E73" s="54"/>
      <c r="F73" s="54"/>
      <c r="G73" s="54"/>
    </row>
    <row r="74" spans="2:14" ht="12" customHeight="1">
      <c r="B74" s="54"/>
      <c r="C74" s="54" t="s">
        <v>90</v>
      </c>
      <c r="D74" s="54"/>
      <c r="E74" s="54"/>
      <c r="F74" s="54"/>
      <c r="G74" s="54"/>
    </row>
    <row r="75" spans="2:14" ht="12" customHeight="1">
      <c r="B75" s="54" t="s">
        <v>91</v>
      </c>
      <c r="C75" s="54"/>
      <c r="D75" s="54"/>
      <c r="E75" s="54"/>
      <c r="F75" s="54"/>
      <c r="G75" s="54"/>
    </row>
    <row r="76" spans="2:14" ht="12" customHeight="1">
      <c r="B76" s="54" t="s">
        <v>92</v>
      </c>
      <c r="C76" s="54"/>
      <c r="D76" s="55"/>
      <c r="E76" s="54"/>
      <c r="F76" s="54"/>
      <c r="G76" s="54"/>
    </row>
    <row r="77" spans="2:14" ht="12" customHeight="1">
      <c r="B77" s="54" t="s">
        <v>93</v>
      </c>
      <c r="C77" s="54"/>
      <c r="D77" s="54"/>
      <c r="E77" s="54"/>
      <c r="F77" s="54"/>
      <c r="G77" s="54"/>
    </row>
    <row r="78" spans="2:14" ht="12" customHeight="1">
      <c r="B78" s="54" t="s">
        <v>94</v>
      </c>
      <c r="C78" s="54"/>
      <c r="D78" s="54"/>
      <c r="E78" s="54"/>
      <c r="F78" s="54"/>
      <c r="G78" s="54"/>
    </row>
    <row r="79" spans="2:14" ht="12" customHeight="1">
      <c r="B79" s="54" t="s">
        <v>95</v>
      </c>
      <c r="C79" s="54"/>
      <c r="D79" s="54"/>
      <c r="E79" s="54"/>
      <c r="F79" s="54"/>
      <c r="G79" s="54"/>
    </row>
    <row r="80" spans="2:14" ht="12" customHeight="1">
      <c r="B80" s="54"/>
      <c r="C80" s="54"/>
      <c r="D80" s="54"/>
      <c r="E80" s="54"/>
      <c r="F80" s="54"/>
      <c r="G80" s="54"/>
    </row>
    <row r="81" spans="2:7" ht="12" customHeight="1">
      <c r="B81" s="54"/>
      <c r="C81" s="54"/>
      <c r="D81" s="54"/>
      <c r="E81" s="54"/>
      <c r="F81" s="54"/>
      <c r="G81" s="54"/>
    </row>
    <row r="82" spans="2:7" ht="12" customHeight="1">
      <c r="C82" s="53"/>
      <c r="D82" s="53"/>
    </row>
    <row r="83" spans="2:7" ht="12" customHeight="1"/>
  </sheetData>
  <mergeCells count="5">
    <mergeCell ref="B3:E4"/>
    <mergeCell ref="F3:F4"/>
    <mergeCell ref="B2:M2"/>
    <mergeCell ref="K3:M3"/>
    <mergeCell ref="H3:J3"/>
  </mergeCells>
  <pageMargins left="0.7" right="0.7" top="0.75" bottom="0.75" header="0.3" footer="0.3"/>
  <pageSetup paperSize="9" scale="58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  <pageSetUpPr fitToPage="1"/>
  </sheetPr>
  <dimension ref="A1:AA69"/>
  <sheetViews>
    <sheetView zoomScale="80" zoomScaleNormal="80" workbookViewId="0">
      <selection activeCell="AD22" sqref="AD22"/>
    </sheetView>
  </sheetViews>
  <sheetFormatPr defaultColWidth="9.140625" defaultRowHeight="14.25"/>
  <cols>
    <col min="1" max="5" width="3.140625" style="69" customWidth="1"/>
    <col min="6" max="6" width="29.85546875" style="69" customWidth="1"/>
    <col min="7" max="7" width="22" style="69" customWidth="1"/>
    <col min="8" max="8" width="10.5703125" style="69" customWidth="1"/>
    <col min="9" max="19" width="9.140625" style="69" customWidth="1"/>
    <col min="20" max="22" width="9.140625" style="69"/>
    <col min="23" max="27" width="9.140625" style="69" customWidth="1"/>
    <col min="28" max="16384" width="9.140625" style="69"/>
  </cols>
  <sheetData>
    <row r="1" spans="1:27" ht="22.5" customHeight="1" thickBot="1">
      <c r="A1" s="75"/>
      <c r="B1" s="221" t="s">
        <v>129</v>
      </c>
      <c r="C1" s="222"/>
      <c r="D1" s="222"/>
      <c r="E1" s="222"/>
      <c r="F1" s="222"/>
      <c r="G1" s="75"/>
    </row>
    <row r="2" spans="1:27" ht="30" customHeight="1">
      <c r="B2" s="219" t="str">
        <f>" "&amp;Summary!H3&amp;" - GDP components [level]"</f>
        <v xml:space="preserve"> Autumn 2026 medium-term forecast (MTF-2026Q3) - GDP components [level]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3" spans="1:27">
      <c r="B3" s="308" t="str">
        <f>Summary!B3</f>
        <v>Indicator</v>
      </c>
      <c r="C3" s="309"/>
      <c r="D3" s="309"/>
      <c r="E3" s="309"/>
      <c r="F3" s="310"/>
      <c r="G3" s="311" t="str">
        <f>Summary!F3</f>
        <v>Unit</v>
      </c>
      <c r="H3" s="76" t="s">
        <v>14</v>
      </c>
      <c r="I3" s="293">
        <v>2026</v>
      </c>
      <c r="J3" s="293">
        <v>2027</v>
      </c>
      <c r="K3" s="296">
        <v>2028</v>
      </c>
      <c r="L3" s="312">
        <v>2025</v>
      </c>
      <c r="M3" s="313"/>
      <c r="N3" s="313"/>
      <c r="O3" s="314"/>
      <c r="P3" s="313">
        <v>2026</v>
      </c>
      <c r="Q3" s="313"/>
      <c r="R3" s="313"/>
      <c r="S3" s="314"/>
      <c r="T3" s="312">
        <v>2027</v>
      </c>
      <c r="U3" s="313"/>
      <c r="V3" s="313"/>
      <c r="W3" s="314"/>
      <c r="X3" s="313">
        <v>2028</v>
      </c>
      <c r="Y3" s="313"/>
      <c r="Z3" s="313"/>
      <c r="AA3" s="315"/>
    </row>
    <row r="4" spans="1:27">
      <c r="B4" s="303"/>
      <c r="C4" s="304"/>
      <c r="D4" s="304"/>
      <c r="E4" s="304"/>
      <c r="F4" s="305"/>
      <c r="G4" s="307"/>
      <c r="H4" s="77">
        <v>2025</v>
      </c>
      <c r="I4" s="294"/>
      <c r="J4" s="294"/>
      <c r="K4" s="297"/>
      <c r="L4" s="78" t="s">
        <v>0</v>
      </c>
      <c r="M4" s="79" t="s">
        <v>1</v>
      </c>
      <c r="N4" s="79" t="s">
        <v>2</v>
      </c>
      <c r="O4" s="80" t="s">
        <v>3</v>
      </c>
      <c r="P4" s="79" t="s">
        <v>0</v>
      </c>
      <c r="Q4" s="79" t="s">
        <v>1</v>
      </c>
      <c r="R4" s="79" t="s">
        <v>2</v>
      </c>
      <c r="S4" s="80" t="s">
        <v>3</v>
      </c>
      <c r="T4" s="78" t="s">
        <v>0</v>
      </c>
      <c r="U4" s="79" t="s">
        <v>1</v>
      </c>
      <c r="V4" s="79" t="s">
        <v>2</v>
      </c>
      <c r="W4" s="80" t="s">
        <v>3</v>
      </c>
      <c r="X4" s="79" t="s">
        <v>0</v>
      </c>
      <c r="Y4" s="79" t="s">
        <v>1</v>
      </c>
      <c r="Z4" s="79" t="s">
        <v>2</v>
      </c>
      <c r="AA4" s="81" t="s">
        <v>3</v>
      </c>
    </row>
    <row r="5" spans="1:27" ht="4.3499999999999996" customHeight="1">
      <c r="B5" s="82"/>
      <c r="C5" s="83"/>
      <c r="D5" s="83"/>
      <c r="E5" s="83"/>
      <c r="F5" s="84"/>
      <c r="G5" s="85"/>
      <c r="H5" s="86"/>
      <c r="I5" s="87"/>
      <c r="J5" s="87"/>
      <c r="K5" s="86"/>
      <c r="L5" s="134"/>
      <c r="M5" s="87"/>
      <c r="N5" s="87"/>
      <c r="O5" s="86"/>
      <c r="P5" s="88"/>
      <c r="Q5" s="88"/>
      <c r="R5" s="88"/>
      <c r="S5" s="88"/>
      <c r="T5" s="89"/>
      <c r="U5" s="88"/>
      <c r="V5" s="88"/>
      <c r="W5" s="90"/>
      <c r="X5" s="88"/>
      <c r="Y5" s="88"/>
      <c r="Z5" s="88"/>
      <c r="AA5" s="91"/>
    </row>
    <row r="6" spans="1:27">
      <c r="B6" s="92"/>
      <c r="C6" s="88" t="s">
        <v>23</v>
      </c>
      <c r="D6" s="88"/>
      <c r="E6" s="88"/>
      <c r="F6" s="90"/>
      <c r="G6" s="30" t="s">
        <v>96</v>
      </c>
      <c r="H6" s="93">
        <v>136754.31200000001</v>
      </c>
      <c r="I6" s="94">
        <v>143539.03773711322</v>
      </c>
      <c r="J6" s="94">
        <v>151006.21662965158</v>
      </c>
      <c r="K6" s="93">
        <v>160389.19700844848</v>
      </c>
      <c r="L6" s="95">
        <v>33300.591</v>
      </c>
      <c r="M6" s="95">
        <v>34011.427000000003</v>
      </c>
      <c r="N6" s="95">
        <v>34483.103000000003</v>
      </c>
      <c r="O6" s="96">
        <v>34959.190999999999</v>
      </c>
      <c r="P6" s="95">
        <v>35496.919000000002</v>
      </c>
      <c r="Q6" s="95">
        <v>35844.722000000002</v>
      </c>
      <c r="R6" s="95">
        <v>35969.109294556634</v>
      </c>
      <c r="S6" s="95">
        <v>36228.287442556582</v>
      </c>
      <c r="T6" s="97">
        <v>36855.946730954958</v>
      </c>
      <c r="U6" s="95">
        <v>37447.7762211804</v>
      </c>
      <c r="V6" s="95">
        <v>38063.345845647054</v>
      </c>
      <c r="W6" s="96">
        <v>38639.147831869159</v>
      </c>
      <c r="X6" s="95">
        <v>39237.017486038123</v>
      </c>
      <c r="Y6" s="95">
        <v>39842.583084330974</v>
      </c>
      <c r="Z6" s="95">
        <v>40397.767534953629</v>
      </c>
      <c r="AA6" s="98">
        <v>40911.828903125759</v>
      </c>
    </row>
    <row r="7" spans="1:27">
      <c r="B7" s="92"/>
      <c r="C7" s="88"/>
      <c r="D7" s="88"/>
      <c r="E7" s="88" t="s">
        <v>97</v>
      </c>
      <c r="F7" s="90"/>
      <c r="G7" s="30" t="s">
        <v>96</v>
      </c>
      <c r="H7" s="96">
        <v>80249.540999999997</v>
      </c>
      <c r="I7" s="94">
        <v>83763.575820537342</v>
      </c>
      <c r="J7" s="94">
        <v>87600.697704828402</v>
      </c>
      <c r="K7" s="96">
        <v>91976.088640413873</v>
      </c>
      <c r="L7" s="95">
        <v>19713.185000000001</v>
      </c>
      <c r="M7" s="95">
        <v>20030.933000000001</v>
      </c>
      <c r="N7" s="95">
        <v>20186.376</v>
      </c>
      <c r="O7" s="96">
        <v>20319.046999999999</v>
      </c>
      <c r="P7" s="95">
        <v>20634.634999999998</v>
      </c>
      <c r="Q7" s="95">
        <v>20841.499</v>
      </c>
      <c r="R7" s="95">
        <v>21035.967412942435</v>
      </c>
      <c r="S7" s="95">
        <v>21251.474407594906</v>
      </c>
      <c r="T7" s="97">
        <v>21529.0102320437</v>
      </c>
      <c r="U7" s="95">
        <v>21780.731215886713</v>
      </c>
      <c r="V7" s="95">
        <v>22024.180851542646</v>
      </c>
      <c r="W7" s="96">
        <v>22266.775405355336</v>
      </c>
      <c r="X7" s="95">
        <v>22567.555646167297</v>
      </c>
      <c r="Y7" s="95">
        <v>22858.597402682259</v>
      </c>
      <c r="Z7" s="95">
        <v>23140.001587265608</v>
      </c>
      <c r="AA7" s="98">
        <v>23409.934004298717</v>
      </c>
    </row>
    <row r="8" spans="1:27">
      <c r="B8" s="92"/>
      <c r="C8" s="88"/>
      <c r="D8" s="88"/>
      <c r="E8" s="88" t="s">
        <v>26</v>
      </c>
      <c r="F8" s="90"/>
      <c r="G8" s="30" t="s">
        <v>96</v>
      </c>
      <c r="H8" s="96">
        <v>29272.826999999997</v>
      </c>
      <c r="I8" s="95">
        <v>30644.182000000001</v>
      </c>
      <c r="J8" s="95">
        <v>31826.370000000003</v>
      </c>
      <c r="K8" s="96">
        <v>33065.412000000004</v>
      </c>
      <c r="L8" s="95">
        <v>7153.4830000000002</v>
      </c>
      <c r="M8" s="95">
        <v>7298.5720000000001</v>
      </c>
      <c r="N8" s="95">
        <v>7363.174</v>
      </c>
      <c r="O8" s="96">
        <v>7457.598</v>
      </c>
      <c r="P8" s="95">
        <v>7566.0320000000002</v>
      </c>
      <c r="Q8" s="95">
        <v>7651.7749999999996</v>
      </c>
      <c r="R8" s="95">
        <v>7677.3850000000002</v>
      </c>
      <c r="S8" s="95">
        <v>7748.99</v>
      </c>
      <c r="T8" s="97">
        <v>7846.1790000000001</v>
      </c>
      <c r="U8" s="95">
        <v>7909.4979999999996</v>
      </c>
      <c r="V8" s="95">
        <v>7992.8819999999996</v>
      </c>
      <c r="W8" s="96">
        <v>8077.8109999999997</v>
      </c>
      <c r="X8" s="95">
        <v>8159.9120000000003</v>
      </c>
      <c r="Y8" s="95">
        <v>8236.9179999999997</v>
      </c>
      <c r="Z8" s="95">
        <v>8303.5249999999996</v>
      </c>
      <c r="AA8" s="98">
        <v>8365.0570000000007</v>
      </c>
    </row>
    <row r="9" spans="1:27">
      <c r="B9" s="92"/>
      <c r="C9" s="88"/>
      <c r="D9" s="88"/>
      <c r="E9" s="88" t="s">
        <v>27</v>
      </c>
      <c r="F9" s="90"/>
      <c r="G9" s="30" t="s">
        <v>96</v>
      </c>
      <c r="H9" s="96">
        <v>28077.732000000004</v>
      </c>
      <c r="I9" s="95">
        <v>28062.886184387342</v>
      </c>
      <c r="J9" s="95">
        <v>28748.934767491472</v>
      </c>
      <c r="K9" s="96">
        <v>30589.911545451567</v>
      </c>
      <c r="L9" s="95">
        <v>6811.9</v>
      </c>
      <c r="M9" s="95">
        <v>7170.2520000000004</v>
      </c>
      <c r="N9" s="95">
        <v>6958.7669999999998</v>
      </c>
      <c r="O9" s="96">
        <v>7136.8130000000001</v>
      </c>
      <c r="P9" s="95">
        <v>6606.8559999999998</v>
      </c>
      <c r="Q9" s="95">
        <v>7225.0439999999999</v>
      </c>
      <c r="R9" s="95">
        <v>7132.9692236226992</v>
      </c>
      <c r="S9" s="95">
        <v>7098.0169607646421</v>
      </c>
      <c r="T9" s="97">
        <v>7086.6868181840555</v>
      </c>
      <c r="U9" s="95">
        <v>7101.8138471667535</v>
      </c>
      <c r="V9" s="95">
        <v>7210.4835429399945</v>
      </c>
      <c r="W9" s="96">
        <v>7349.9505592006681</v>
      </c>
      <c r="X9" s="95">
        <v>7473.3299515945073</v>
      </c>
      <c r="Y9" s="95">
        <v>7589.0373574912601</v>
      </c>
      <c r="Z9" s="95">
        <v>7709.8915528555044</v>
      </c>
      <c r="AA9" s="98">
        <v>7817.652683510295</v>
      </c>
    </row>
    <row r="10" spans="1:27">
      <c r="B10" s="92"/>
      <c r="C10" s="88"/>
      <c r="D10" s="88"/>
      <c r="E10" s="88" t="s">
        <v>98</v>
      </c>
      <c r="F10" s="90"/>
      <c r="G10" s="30" t="s">
        <v>96</v>
      </c>
      <c r="H10" s="96">
        <v>137600.09999999998</v>
      </c>
      <c r="I10" s="95">
        <v>142470.64400492469</v>
      </c>
      <c r="J10" s="95">
        <v>148176.00247231987</v>
      </c>
      <c r="K10" s="96">
        <v>155631.41218586545</v>
      </c>
      <c r="L10" s="95">
        <v>33678.567999999999</v>
      </c>
      <c r="M10" s="95">
        <v>34499.756999999998</v>
      </c>
      <c r="N10" s="95">
        <v>34508.317000000003</v>
      </c>
      <c r="O10" s="96">
        <v>34913.457999999999</v>
      </c>
      <c r="P10" s="95">
        <v>34807.523000000001</v>
      </c>
      <c r="Q10" s="95">
        <v>35718.317999999999</v>
      </c>
      <c r="R10" s="95">
        <v>35846.321636565131</v>
      </c>
      <c r="S10" s="95">
        <v>36098.481368359549</v>
      </c>
      <c r="T10" s="97">
        <v>36461.876050227758</v>
      </c>
      <c r="U10" s="95">
        <v>36792.043063053468</v>
      </c>
      <c r="V10" s="95">
        <v>37227.546394482641</v>
      </c>
      <c r="W10" s="96">
        <v>37694.536964556006</v>
      </c>
      <c r="X10" s="95">
        <v>38200.797597761804</v>
      </c>
      <c r="Y10" s="95">
        <v>38684.552760173516</v>
      </c>
      <c r="Z10" s="95">
        <v>39153.41814012111</v>
      </c>
      <c r="AA10" s="98">
        <v>39592.643687809017</v>
      </c>
    </row>
    <row r="11" spans="1:27">
      <c r="B11" s="92"/>
      <c r="C11" s="88"/>
      <c r="D11" s="88" t="s">
        <v>99</v>
      </c>
      <c r="E11" s="88"/>
      <c r="F11" s="90"/>
      <c r="G11" s="30" t="s">
        <v>96</v>
      </c>
      <c r="H11" s="96">
        <v>116539.208</v>
      </c>
      <c r="I11" s="95">
        <v>122492.83524550144</v>
      </c>
      <c r="J11" s="95">
        <v>130363.96057926962</v>
      </c>
      <c r="K11" s="96">
        <v>138092.59688454497</v>
      </c>
      <c r="L11" s="95">
        <v>29149.105</v>
      </c>
      <c r="M11" s="95">
        <v>29004.253000000001</v>
      </c>
      <c r="N11" s="95">
        <v>28772.249</v>
      </c>
      <c r="O11" s="96">
        <v>29613.600999999999</v>
      </c>
      <c r="P11" s="95">
        <v>29483.510999999999</v>
      </c>
      <c r="Q11" s="95">
        <v>30674.642</v>
      </c>
      <c r="R11" s="95">
        <v>30980.429735710451</v>
      </c>
      <c r="S11" s="95">
        <v>31354.252509790986</v>
      </c>
      <c r="T11" s="97">
        <v>31837.958080775501</v>
      </c>
      <c r="U11" s="95">
        <v>32285.588322628711</v>
      </c>
      <c r="V11" s="95">
        <v>32857.640659766614</v>
      </c>
      <c r="W11" s="96">
        <v>33382.773516098794</v>
      </c>
      <c r="X11" s="95">
        <v>33893.830871636834</v>
      </c>
      <c r="Y11" s="95">
        <v>34261.985199444258</v>
      </c>
      <c r="Z11" s="95">
        <v>34729.647580260833</v>
      </c>
      <c r="AA11" s="98">
        <v>35207.133233203036</v>
      </c>
    </row>
    <row r="12" spans="1:27">
      <c r="B12" s="92"/>
      <c r="C12" s="88"/>
      <c r="D12" s="88" t="s">
        <v>100</v>
      </c>
      <c r="E12" s="88"/>
      <c r="F12" s="90"/>
      <c r="G12" s="30" t="s">
        <v>96</v>
      </c>
      <c r="H12" s="96">
        <v>116805.272</v>
      </c>
      <c r="I12" s="95">
        <v>122342.38065735379</v>
      </c>
      <c r="J12" s="95">
        <v>128750.08409756268</v>
      </c>
      <c r="K12" s="96">
        <v>134566.4063873566</v>
      </c>
      <c r="L12" s="95">
        <v>29804.845000000001</v>
      </c>
      <c r="M12" s="95">
        <v>28981.510999999999</v>
      </c>
      <c r="N12" s="95">
        <v>28576.662</v>
      </c>
      <c r="O12" s="96">
        <v>29442.254000000001</v>
      </c>
      <c r="P12" s="95">
        <v>29270.297999999999</v>
      </c>
      <c r="Q12" s="95">
        <v>30564.756000000001</v>
      </c>
      <c r="R12" s="95">
        <v>31066.801821487621</v>
      </c>
      <c r="S12" s="95">
        <v>31440.524835866163</v>
      </c>
      <c r="T12" s="97">
        <v>31744.169840225219</v>
      </c>
      <c r="U12" s="95">
        <v>31934.482783663883</v>
      </c>
      <c r="V12" s="95">
        <v>32327.194817094289</v>
      </c>
      <c r="W12" s="96">
        <v>32744.236656579295</v>
      </c>
      <c r="X12" s="95">
        <v>33164.397182241308</v>
      </c>
      <c r="Y12" s="95">
        <v>33411.422123881282</v>
      </c>
      <c r="Z12" s="95">
        <v>33793.56496374603</v>
      </c>
      <c r="AA12" s="98">
        <v>34197.022117487977</v>
      </c>
    </row>
    <row r="13" spans="1:27" ht="15" thickBot="1">
      <c r="B13" s="99"/>
      <c r="C13" s="100"/>
      <c r="D13" s="100" t="s">
        <v>30</v>
      </c>
      <c r="E13" s="100"/>
      <c r="F13" s="101"/>
      <c r="G13" s="102" t="s">
        <v>96</v>
      </c>
      <c r="H13" s="103">
        <v>-266.06400000000212</v>
      </c>
      <c r="I13" s="104">
        <v>150.45458814765152</v>
      </c>
      <c r="J13" s="104">
        <v>1613.876481706935</v>
      </c>
      <c r="K13" s="103">
        <v>3526.1904971883632</v>
      </c>
      <c r="L13" s="104">
        <v>-655.7400000000016</v>
      </c>
      <c r="M13" s="104">
        <v>22.742000000002008</v>
      </c>
      <c r="N13" s="104">
        <v>195.58699999999953</v>
      </c>
      <c r="O13" s="103">
        <v>171.34699999999793</v>
      </c>
      <c r="P13" s="104">
        <v>213.21299999999974</v>
      </c>
      <c r="Q13" s="104">
        <v>109.8859999999986</v>
      </c>
      <c r="R13" s="104">
        <v>-86.372085777169559</v>
      </c>
      <c r="S13" s="104">
        <v>-86.272326075177261</v>
      </c>
      <c r="T13" s="105">
        <v>93.788240550282353</v>
      </c>
      <c r="U13" s="104">
        <v>351.10553896482816</v>
      </c>
      <c r="V13" s="104">
        <v>530.44584267232494</v>
      </c>
      <c r="W13" s="103">
        <v>638.53685951949956</v>
      </c>
      <c r="X13" s="104">
        <v>729.43368939552602</v>
      </c>
      <c r="Y13" s="104">
        <v>850.56307556297543</v>
      </c>
      <c r="Z13" s="104">
        <v>936.08261651480279</v>
      </c>
      <c r="AA13" s="106">
        <v>1010.111115715059</v>
      </c>
    </row>
    <row r="14" spans="1:27" ht="15" thickBot="1">
      <c r="G14" s="72"/>
    </row>
    <row r="15" spans="1:27" ht="30" customHeight="1">
      <c r="B15" s="219" t="str">
        <f>" "&amp;Summary!H3&amp;" - GDP components [change over previous period]"</f>
        <v xml:space="preserve"> Autumn 2026 medium-term forecast (MTF-2026Q3) - GDP components [change over previous period]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7"/>
    </row>
    <row r="16" spans="1:27">
      <c r="B16" s="308" t="str">
        <f>B3</f>
        <v>Indicator</v>
      </c>
      <c r="C16" s="309"/>
      <c r="D16" s="309"/>
      <c r="E16" s="309"/>
      <c r="F16" s="310"/>
      <c r="G16" s="311" t="str">
        <f>G3</f>
        <v>Unit</v>
      </c>
      <c r="H16" s="76" t="str">
        <f t="shared" ref="H16:K16" si="0">H$3</f>
        <v>Actual data</v>
      </c>
      <c r="I16" s="293">
        <f t="shared" si="0"/>
        <v>2026</v>
      </c>
      <c r="J16" s="293">
        <f t="shared" si="0"/>
        <v>2027</v>
      </c>
      <c r="K16" s="296">
        <f t="shared" si="0"/>
        <v>2028</v>
      </c>
      <c r="L16" s="312">
        <v>2025</v>
      </c>
      <c r="M16" s="313"/>
      <c r="N16" s="313"/>
      <c r="O16" s="314"/>
      <c r="P16" s="312">
        <f t="shared" ref="P16:X16" si="1">P$3</f>
        <v>2026</v>
      </c>
      <c r="Q16" s="313"/>
      <c r="R16" s="313"/>
      <c r="S16" s="314"/>
      <c r="T16" s="312">
        <f t="shared" si="1"/>
        <v>2027</v>
      </c>
      <c r="U16" s="313"/>
      <c r="V16" s="313"/>
      <c r="W16" s="314"/>
      <c r="X16" s="312">
        <f t="shared" si="1"/>
        <v>2028</v>
      </c>
      <c r="Y16" s="313"/>
      <c r="Z16" s="313"/>
      <c r="AA16" s="315"/>
    </row>
    <row r="17" spans="2:27">
      <c r="B17" s="303"/>
      <c r="C17" s="304"/>
      <c r="D17" s="304"/>
      <c r="E17" s="304"/>
      <c r="F17" s="305"/>
      <c r="G17" s="307"/>
      <c r="H17" s="77">
        <f>$H$4</f>
        <v>2025</v>
      </c>
      <c r="I17" s="294"/>
      <c r="J17" s="294"/>
      <c r="K17" s="297"/>
      <c r="L17" s="78" t="s">
        <v>0</v>
      </c>
      <c r="M17" s="79" t="s">
        <v>1</v>
      </c>
      <c r="N17" s="79" t="s">
        <v>2</v>
      </c>
      <c r="O17" s="80" t="s">
        <v>3</v>
      </c>
      <c r="P17" s="78" t="s">
        <v>0</v>
      </c>
      <c r="Q17" s="79" t="s">
        <v>1</v>
      </c>
      <c r="R17" s="79" t="s">
        <v>2</v>
      </c>
      <c r="S17" s="80" t="s">
        <v>3</v>
      </c>
      <c r="T17" s="78" t="s">
        <v>0</v>
      </c>
      <c r="U17" s="79" t="s">
        <v>1</v>
      </c>
      <c r="V17" s="79" t="s">
        <v>2</v>
      </c>
      <c r="W17" s="80" t="s">
        <v>3</v>
      </c>
      <c r="X17" s="79" t="s">
        <v>0</v>
      </c>
      <c r="Y17" s="79" t="s">
        <v>1</v>
      </c>
      <c r="Z17" s="79" t="s">
        <v>2</v>
      </c>
      <c r="AA17" s="81" t="s">
        <v>3</v>
      </c>
    </row>
    <row r="18" spans="2:27" ht="4.3499999999999996" customHeight="1">
      <c r="B18" s="82"/>
      <c r="C18" s="83"/>
      <c r="D18" s="83"/>
      <c r="E18" s="83"/>
      <c r="F18" s="84"/>
      <c r="G18" s="85"/>
      <c r="H18" s="86"/>
      <c r="I18" s="87"/>
      <c r="J18" s="87"/>
      <c r="K18" s="86"/>
      <c r="L18" s="134"/>
      <c r="M18" s="87"/>
      <c r="N18" s="87"/>
      <c r="O18" s="86"/>
      <c r="P18" s="88"/>
      <c r="Q18" s="88"/>
      <c r="R18" s="88"/>
      <c r="S18" s="88"/>
      <c r="T18" s="89"/>
      <c r="U18" s="88"/>
      <c r="V18" s="88"/>
      <c r="W18" s="90"/>
      <c r="X18" s="88"/>
      <c r="Y18" s="88"/>
      <c r="Z18" s="88"/>
      <c r="AA18" s="91"/>
    </row>
    <row r="19" spans="2:27">
      <c r="B19" s="92"/>
      <c r="C19" s="88" t="s">
        <v>23</v>
      </c>
      <c r="D19" s="88"/>
      <c r="E19" s="88"/>
      <c r="F19" s="90"/>
      <c r="G19" s="30" t="s">
        <v>101</v>
      </c>
      <c r="H19" s="107">
        <v>0.80741869014475753</v>
      </c>
      <c r="I19" s="108">
        <v>0.82794624412289863</v>
      </c>
      <c r="J19" s="8">
        <v>1.8966981836486383</v>
      </c>
      <c r="K19" s="9">
        <v>2.6639047874776907</v>
      </c>
      <c r="L19" s="108">
        <v>0.14512670155465912</v>
      </c>
      <c r="M19" s="108">
        <v>0.1864961133283316</v>
      </c>
      <c r="N19" s="108">
        <v>0.26455112129615088</v>
      </c>
      <c r="O19" s="107">
        <v>0.24138021053907721</v>
      </c>
      <c r="P19" s="108">
        <v>0.19421766320829192</v>
      </c>
      <c r="Q19" s="108">
        <v>0.20655735906227335</v>
      </c>
      <c r="R19" s="108">
        <v>0.15353665446123443</v>
      </c>
      <c r="S19" s="108">
        <v>0.15893468542994071</v>
      </c>
      <c r="T19" s="109">
        <v>0.43876169152912325</v>
      </c>
      <c r="U19" s="108">
        <v>0.66864367194028773</v>
      </c>
      <c r="V19" s="108">
        <v>0.95849834074597595</v>
      </c>
      <c r="W19" s="107">
        <v>0.85457585712902073</v>
      </c>
      <c r="X19" s="108">
        <v>0.66319330636078178</v>
      </c>
      <c r="Y19" s="108">
        <v>0.53418098269084169</v>
      </c>
      <c r="Z19" s="108">
        <v>0.41256734479271984</v>
      </c>
      <c r="AA19" s="110">
        <v>0.33689751175131732</v>
      </c>
    </row>
    <row r="20" spans="2:27">
      <c r="B20" s="92"/>
      <c r="C20" s="88"/>
      <c r="D20" s="88"/>
      <c r="E20" s="88" t="s">
        <v>97</v>
      </c>
      <c r="F20" s="90"/>
      <c r="G20" s="30" t="s">
        <v>101</v>
      </c>
      <c r="H20" s="107">
        <v>0.27937854940330453</v>
      </c>
      <c r="I20" s="108">
        <v>0.53680058745433712</v>
      </c>
      <c r="J20" s="8">
        <v>1.2719179377163528</v>
      </c>
      <c r="K20" s="107">
        <v>1.1605959578053984</v>
      </c>
      <c r="L20" s="108">
        <v>-0.83654616188565001</v>
      </c>
      <c r="M20" s="108">
        <v>0.45643937942259072</v>
      </c>
      <c r="N20" s="108">
        <v>-0.2467541271761462</v>
      </c>
      <c r="O20" s="107">
        <v>-0.22199448465953253</v>
      </c>
      <c r="P20" s="108">
        <v>0.49857725739295233</v>
      </c>
      <c r="Q20" s="108">
        <v>3.6323657082789396E-2</v>
      </c>
      <c r="R20" s="108">
        <v>0.29516918056089025</v>
      </c>
      <c r="S20" s="108">
        <v>0.15914423933041633</v>
      </c>
      <c r="T20" s="109">
        <v>0.29437189913979012</v>
      </c>
      <c r="U20" s="108">
        <v>0.40446338009849114</v>
      </c>
      <c r="V20" s="108">
        <v>0.53260335197347786</v>
      </c>
      <c r="W20" s="107">
        <v>0.49989498330313609</v>
      </c>
      <c r="X20" s="108">
        <v>0.32011062100123411</v>
      </c>
      <c r="Y20" s="108">
        <v>0.1778794539923183</v>
      </c>
      <c r="Z20" s="108">
        <v>-3.7482404602982911E-2</v>
      </c>
      <c r="AA20" s="110">
        <v>-7.7118700102559501E-2</v>
      </c>
    </row>
    <row r="21" spans="2:27">
      <c r="B21" s="92"/>
      <c r="C21" s="88"/>
      <c r="D21" s="88"/>
      <c r="E21" s="88" t="s">
        <v>26</v>
      </c>
      <c r="F21" s="90"/>
      <c r="G21" s="30" t="s">
        <v>101</v>
      </c>
      <c r="H21" s="107">
        <v>1.105816040949108</v>
      </c>
      <c r="I21" s="108">
        <v>0.58372301560017092</v>
      </c>
      <c r="J21" s="108">
        <v>0.75198420761392981</v>
      </c>
      <c r="K21" s="107">
        <v>0.74247724604128962</v>
      </c>
      <c r="L21" s="108">
        <v>0.20078994865140487</v>
      </c>
      <c r="M21" s="108">
        <v>0.12544825453393571</v>
      </c>
      <c r="N21" s="108">
        <v>0.21884304242369979</v>
      </c>
      <c r="O21" s="107">
        <v>5.5726496519213242E-2</v>
      </c>
      <c r="P21" s="108">
        <v>0.15540269130347895</v>
      </c>
      <c r="Q21" s="108">
        <v>0.47797937876370611</v>
      </c>
      <c r="R21" s="108">
        <v>-0.27260404479861222</v>
      </c>
      <c r="S21" s="108">
        <v>9.2672867663551983E-2</v>
      </c>
      <c r="T21" s="109">
        <v>0.59381539416519047</v>
      </c>
      <c r="U21" s="108">
        <v>-4.0064459006259767E-2</v>
      </c>
      <c r="V21" s="108">
        <v>0.17712859139497539</v>
      </c>
      <c r="W21" s="107">
        <v>0.1863029029403549</v>
      </c>
      <c r="X21" s="108">
        <v>0.24123341341395133</v>
      </c>
      <c r="Y21" s="108">
        <v>0.24049809388672827</v>
      </c>
      <c r="Z21" s="108">
        <v>0.14565654374789005</v>
      </c>
      <c r="AA21" s="110">
        <v>0.11095129574540863</v>
      </c>
    </row>
    <row r="22" spans="2:27">
      <c r="B22" s="92"/>
      <c r="C22" s="88"/>
      <c r="D22" s="88"/>
      <c r="E22" s="88" t="s">
        <v>27</v>
      </c>
      <c r="F22" s="90"/>
      <c r="G22" s="30" t="s">
        <v>101</v>
      </c>
      <c r="H22" s="107">
        <v>2.224391647389325</v>
      </c>
      <c r="I22" s="108">
        <v>-1.653192600045756</v>
      </c>
      <c r="J22" s="108">
        <v>-1.205555122120856</v>
      </c>
      <c r="K22" s="107">
        <v>3.822753660014925</v>
      </c>
      <c r="L22" s="108">
        <v>5.9406460854012835</v>
      </c>
      <c r="M22" s="108">
        <v>3.6776349387719165</v>
      </c>
      <c r="N22" s="108">
        <v>-3.0989895947304689</v>
      </c>
      <c r="O22" s="107">
        <v>1.3605723297753372</v>
      </c>
      <c r="P22" s="108">
        <v>-6.0035181317641673</v>
      </c>
      <c r="Q22" s="108">
        <v>7.833234910107322</v>
      </c>
      <c r="R22" s="108">
        <v>-2.296891087113778</v>
      </c>
      <c r="S22" s="108">
        <v>-1.3505639994291414</v>
      </c>
      <c r="T22" s="109">
        <v>-1.4590287665994168</v>
      </c>
      <c r="U22" s="108">
        <v>-0.23974621859190393</v>
      </c>
      <c r="V22" s="108">
        <v>0.89117803827592468</v>
      </c>
      <c r="W22" s="107">
        <v>1.301583115959744</v>
      </c>
      <c r="X22" s="108">
        <v>1.0585810040436172</v>
      </c>
      <c r="Y22" s="108">
        <v>0.95951615054153194</v>
      </c>
      <c r="Z22" s="108">
        <v>0.90567889948169977</v>
      </c>
      <c r="AA22" s="110">
        <v>0.71022423660724598</v>
      </c>
    </row>
    <row r="23" spans="2:27">
      <c r="B23" s="92"/>
      <c r="C23" s="88"/>
      <c r="D23" s="88"/>
      <c r="E23" s="88" t="s">
        <v>98</v>
      </c>
      <c r="F23" s="90"/>
      <c r="G23" s="30" t="s">
        <v>101</v>
      </c>
      <c r="H23" s="107">
        <v>0.86320165961066664</v>
      </c>
      <c r="I23" s="108">
        <v>7.1096563981626559E-2</v>
      </c>
      <c r="J23" s="108">
        <v>0.63747464229263073</v>
      </c>
      <c r="K23" s="107">
        <v>1.6325194869905744</v>
      </c>
      <c r="L23" s="108">
        <v>0.76022776617254806</v>
      </c>
      <c r="M23" s="108">
        <v>1.0809638600995441</v>
      </c>
      <c r="N23" s="108">
        <v>-0.78127043270271201</v>
      </c>
      <c r="O23" s="107">
        <v>0.17506055180660951</v>
      </c>
      <c r="P23" s="108">
        <v>-0.98677294902395829</v>
      </c>
      <c r="Q23" s="108">
        <v>1.738624439152602</v>
      </c>
      <c r="R23" s="108">
        <v>-0.38799517386398463</v>
      </c>
      <c r="S23" s="108">
        <v>-0.17875276909353488</v>
      </c>
      <c r="T23" s="109">
        <v>-1.6869537102650156E-2</v>
      </c>
      <c r="U23" s="108">
        <v>0.17842927845768486</v>
      </c>
      <c r="V23" s="108">
        <v>0.53454689375146813</v>
      </c>
      <c r="W23" s="107">
        <v>0.60358070297488098</v>
      </c>
      <c r="X23" s="108">
        <v>0.45960065521113336</v>
      </c>
      <c r="Y23" s="108">
        <v>0.35616256708517824</v>
      </c>
      <c r="Z23" s="108">
        <v>0.20061162649524533</v>
      </c>
      <c r="AA23" s="110">
        <v>0.12992547803010268</v>
      </c>
    </row>
    <row r="24" spans="2:27">
      <c r="B24" s="92"/>
      <c r="C24" s="88"/>
      <c r="D24" s="88" t="s">
        <v>99</v>
      </c>
      <c r="E24" s="88"/>
      <c r="F24" s="90"/>
      <c r="G24" s="30" t="s">
        <v>101</v>
      </c>
      <c r="H24" s="107">
        <v>4.1301938882380256</v>
      </c>
      <c r="I24" s="108">
        <v>2.5962507068008307</v>
      </c>
      <c r="J24" s="108">
        <v>3.7755308009769664</v>
      </c>
      <c r="K24" s="107">
        <v>4.3453425220841666</v>
      </c>
      <c r="L24" s="108">
        <v>4.9005113526995956</v>
      </c>
      <c r="M24" s="108">
        <v>-0.70256203197696721</v>
      </c>
      <c r="N24" s="108">
        <v>-2.4199471047954404</v>
      </c>
      <c r="O24" s="107">
        <v>1.8651603864417723</v>
      </c>
      <c r="P24" s="108">
        <v>1.2504583008959855</v>
      </c>
      <c r="Q24" s="108">
        <v>2.1301315663283731</v>
      </c>
      <c r="R24" s="108">
        <v>-0.70000008773135391</v>
      </c>
      <c r="S24" s="108">
        <v>0.43895080221658134</v>
      </c>
      <c r="T24" s="109">
        <v>1.1124028736721527</v>
      </c>
      <c r="U24" s="108">
        <v>1.3915609680789771</v>
      </c>
      <c r="V24" s="108">
        <v>1.5039705129680243</v>
      </c>
      <c r="W24" s="107">
        <v>1.2238846444361684</v>
      </c>
      <c r="X24" s="108">
        <v>1.061108782964908</v>
      </c>
      <c r="Y24" s="108">
        <v>0.81659823645830443</v>
      </c>
      <c r="Z24" s="108">
        <v>0.80684153642896206</v>
      </c>
      <c r="AA24" s="110">
        <v>0.76290472850794799</v>
      </c>
    </row>
    <row r="25" spans="2:27">
      <c r="B25" s="92"/>
      <c r="C25" s="88"/>
      <c r="D25" s="88" t="s">
        <v>100</v>
      </c>
      <c r="E25" s="88"/>
      <c r="F25" s="90"/>
      <c r="G25" s="30" t="s">
        <v>101</v>
      </c>
      <c r="H25" s="107">
        <v>3.9183972434950363</v>
      </c>
      <c r="I25" s="108">
        <v>2.7381650551530754</v>
      </c>
      <c r="J25" s="108">
        <v>2.3674450767828148</v>
      </c>
      <c r="K25" s="107">
        <v>3.3068974726267868</v>
      </c>
      <c r="L25" s="108">
        <v>5.7979217364536311</v>
      </c>
      <c r="M25" s="108">
        <v>-1.795170484798831</v>
      </c>
      <c r="N25" s="108">
        <v>-3.068695367173973</v>
      </c>
      <c r="O25" s="107">
        <v>1.9213775120237955</v>
      </c>
      <c r="P25" s="108">
        <v>1.7531054408412245</v>
      </c>
      <c r="Q25" s="108">
        <v>2.782890298585599</v>
      </c>
      <c r="R25" s="108">
        <v>-1.0960302896667997</v>
      </c>
      <c r="S25" s="108">
        <v>0.20383652140796471</v>
      </c>
      <c r="T25" s="109">
        <v>0.61845941194124521</v>
      </c>
      <c r="U25" s="108">
        <v>0.88624943561946168</v>
      </c>
      <c r="V25" s="108">
        <v>1.067944148905724</v>
      </c>
      <c r="W25" s="107">
        <v>0.97027413209586655</v>
      </c>
      <c r="X25" s="108">
        <v>0.86299037176740967</v>
      </c>
      <c r="Y25" s="108">
        <v>0.64099285050120614</v>
      </c>
      <c r="Z25" s="108">
        <v>0.60351965097677862</v>
      </c>
      <c r="AA25" s="110">
        <v>0.56901487561793829</v>
      </c>
    </row>
    <row r="26" spans="2:27" ht="15" thickBot="1">
      <c r="B26" s="99"/>
      <c r="C26" s="100"/>
      <c r="D26" s="100" t="s">
        <v>30</v>
      </c>
      <c r="E26" s="100"/>
      <c r="F26" s="101"/>
      <c r="G26" s="102" t="s">
        <v>101</v>
      </c>
      <c r="H26" s="111">
        <v>9.5380157037439943</v>
      </c>
      <c r="I26" s="112">
        <v>-0.84136381662332838</v>
      </c>
      <c r="J26" s="112">
        <v>39.115097761486624</v>
      </c>
      <c r="K26" s="111">
        <v>23.523339559447834</v>
      </c>
      <c r="L26" s="277">
        <v>-18.540660660660947</v>
      </c>
      <c r="M26" s="112">
        <v>36.364574746848291</v>
      </c>
      <c r="N26" s="112">
        <v>13.43015176992823</v>
      </c>
      <c r="O26" s="111">
        <v>0.691452698934512</v>
      </c>
      <c r="P26" s="112">
        <v>-9.372053126100738</v>
      </c>
      <c r="Q26" s="112">
        <v>-13.358113529234956</v>
      </c>
      <c r="R26" s="112">
        <v>10.447327291704994</v>
      </c>
      <c r="S26" s="112">
        <v>6.3652008238631623</v>
      </c>
      <c r="T26" s="113">
        <v>12.841456919453591</v>
      </c>
      <c r="U26" s="112">
        <v>12.090825741106983</v>
      </c>
      <c r="V26" s="112">
        <v>9.813365102709696</v>
      </c>
      <c r="W26" s="111">
        <v>5.6720622198918988</v>
      </c>
      <c r="X26" s="112">
        <v>4.3813761267029463</v>
      </c>
      <c r="Y26" s="112">
        <v>3.6603708738501837</v>
      </c>
      <c r="Z26" s="112">
        <v>4.0035521415003927</v>
      </c>
      <c r="AA26" s="114">
        <v>3.711663712464869</v>
      </c>
    </row>
    <row r="27" spans="2:27" ht="15" thickBot="1"/>
    <row r="28" spans="2:27" ht="30" customHeight="1">
      <c r="B28" s="219" t="str">
        <f>" "&amp;Summary!H3&amp;" - GDP componets [contributions to growth]"</f>
        <v xml:space="preserve"> Autumn 2026 medium-term forecast (MTF-2026Q3) - GDP componets [contributions to growth]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7"/>
    </row>
    <row r="29" spans="2:27">
      <c r="B29" s="308" t="str">
        <f>B3</f>
        <v>Indicator</v>
      </c>
      <c r="C29" s="309"/>
      <c r="D29" s="309"/>
      <c r="E29" s="309"/>
      <c r="F29" s="310"/>
      <c r="G29" s="311" t="str">
        <f>G3</f>
        <v>Unit</v>
      </c>
      <c r="H29" s="76" t="str">
        <f t="shared" ref="H29:K29" si="2">H$3</f>
        <v>Actual data</v>
      </c>
      <c r="I29" s="293">
        <f t="shared" si="2"/>
        <v>2026</v>
      </c>
      <c r="J29" s="293">
        <f t="shared" si="2"/>
        <v>2027</v>
      </c>
      <c r="K29" s="296">
        <f t="shared" si="2"/>
        <v>2028</v>
      </c>
      <c r="L29" s="312">
        <v>2025</v>
      </c>
      <c r="M29" s="313"/>
      <c r="N29" s="313"/>
      <c r="O29" s="314"/>
      <c r="P29" s="313">
        <f t="shared" ref="P29" si="3">P$3</f>
        <v>2026</v>
      </c>
      <c r="Q29" s="313"/>
      <c r="R29" s="313"/>
      <c r="S29" s="314"/>
      <c r="T29" s="312">
        <f t="shared" ref="T29:X29" si="4">T$3</f>
        <v>2027</v>
      </c>
      <c r="U29" s="313"/>
      <c r="V29" s="313"/>
      <c r="W29" s="314"/>
      <c r="X29" s="312">
        <f t="shared" si="4"/>
        <v>2028</v>
      </c>
      <c r="Y29" s="313"/>
      <c r="Z29" s="313"/>
      <c r="AA29" s="315"/>
    </row>
    <row r="30" spans="2:27">
      <c r="B30" s="303"/>
      <c r="C30" s="304"/>
      <c r="D30" s="304"/>
      <c r="E30" s="304"/>
      <c r="F30" s="305"/>
      <c r="G30" s="307"/>
      <c r="H30" s="77">
        <f>$H$4</f>
        <v>2025</v>
      </c>
      <c r="I30" s="294"/>
      <c r="J30" s="294"/>
      <c r="K30" s="297"/>
      <c r="L30" s="78" t="s">
        <v>0</v>
      </c>
      <c r="M30" s="79" t="s">
        <v>1</v>
      </c>
      <c r="N30" s="79" t="s">
        <v>2</v>
      </c>
      <c r="O30" s="80" t="s">
        <v>3</v>
      </c>
      <c r="P30" s="79" t="s">
        <v>0</v>
      </c>
      <c r="Q30" s="79" t="s">
        <v>1</v>
      </c>
      <c r="R30" s="79" t="s">
        <v>2</v>
      </c>
      <c r="S30" s="80" t="s">
        <v>3</v>
      </c>
      <c r="T30" s="78" t="s">
        <v>0</v>
      </c>
      <c r="U30" s="79" t="s">
        <v>1</v>
      </c>
      <c r="V30" s="79" t="s">
        <v>2</v>
      </c>
      <c r="W30" s="80" t="s">
        <v>3</v>
      </c>
      <c r="X30" s="79" t="s">
        <v>0</v>
      </c>
      <c r="Y30" s="79" t="s">
        <v>1</v>
      </c>
      <c r="Z30" s="79" t="s">
        <v>2</v>
      </c>
      <c r="AA30" s="81" t="s">
        <v>3</v>
      </c>
    </row>
    <row r="31" spans="2:27" ht="4.3499999999999996" customHeight="1">
      <c r="B31" s="82"/>
      <c r="C31" s="83"/>
      <c r="D31" s="83"/>
      <c r="E31" s="83"/>
      <c r="F31" s="84"/>
      <c r="G31" s="85"/>
      <c r="H31" s="86"/>
      <c r="I31" s="87"/>
      <c r="J31" s="87"/>
      <c r="K31" s="115"/>
      <c r="L31" s="134"/>
      <c r="M31" s="87"/>
      <c r="N31" s="87"/>
      <c r="O31" s="86"/>
      <c r="P31" s="88"/>
      <c r="Q31" s="88"/>
      <c r="R31" s="88"/>
      <c r="S31" s="88"/>
      <c r="T31" s="89"/>
      <c r="U31" s="88"/>
      <c r="V31" s="88"/>
      <c r="W31" s="90"/>
      <c r="X31" s="88"/>
      <c r="Y31" s="88"/>
      <c r="Z31" s="88"/>
      <c r="AA31" s="91"/>
    </row>
    <row r="32" spans="2:27">
      <c r="B32" s="92"/>
      <c r="C32" s="88" t="s">
        <v>23</v>
      </c>
      <c r="D32" s="88"/>
      <c r="E32" s="88"/>
      <c r="F32" s="90"/>
      <c r="G32" s="30" t="s">
        <v>101</v>
      </c>
      <c r="H32" s="107">
        <v>0.80741869014475753</v>
      </c>
      <c r="I32" s="108">
        <v>0.82794624412289863</v>
      </c>
      <c r="J32" s="108">
        <v>1.8966981836486383</v>
      </c>
      <c r="K32" s="107">
        <v>2.6639047874776907</v>
      </c>
      <c r="L32" s="108">
        <v>0.14512670155465912</v>
      </c>
      <c r="M32" s="108">
        <v>0.1864961133283316</v>
      </c>
      <c r="N32" s="108">
        <v>0.26455112129615088</v>
      </c>
      <c r="O32" s="107">
        <v>0.24138021053907721</v>
      </c>
      <c r="P32" s="108">
        <v>0.19421766320829192</v>
      </c>
      <c r="Q32" s="108">
        <v>0.20655735906227335</v>
      </c>
      <c r="R32" s="108">
        <v>0.15353665446123443</v>
      </c>
      <c r="S32" s="108">
        <v>0.15893468542994071</v>
      </c>
      <c r="T32" s="109">
        <v>0.43876169152912325</v>
      </c>
      <c r="U32" s="108">
        <v>0.66864367194028773</v>
      </c>
      <c r="V32" s="108">
        <v>0.95849834074597595</v>
      </c>
      <c r="W32" s="107">
        <v>0.85457585712902073</v>
      </c>
      <c r="X32" s="108">
        <v>0.66319330636078178</v>
      </c>
      <c r="Y32" s="108">
        <v>0.53418098269084169</v>
      </c>
      <c r="Z32" s="108">
        <v>0.41256734479271984</v>
      </c>
      <c r="AA32" s="110">
        <v>0.33689751175131732</v>
      </c>
    </row>
    <row r="33" spans="2:27">
      <c r="B33" s="92"/>
      <c r="C33" s="88"/>
      <c r="D33" s="88"/>
      <c r="E33" s="88" t="s">
        <v>97</v>
      </c>
      <c r="F33" s="90"/>
      <c r="G33" s="30" t="s">
        <v>102</v>
      </c>
      <c r="H33" s="107">
        <v>0.15777725398104372</v>
      </c>
      <c r="I33" s="108">
        <v>0.3015667511225103</v>
      </c>
      <c r="J33" s="108">
        <v>0.71248168718827132</v>
      </c>
      <c r="K33" s="107">
        <v>0.64613697047552276</v>
      </c>
      <c r="L33" s="108">
        <v>-0.47541848401560693</v>
      </c>
      <c r="M33" s="108">
        <v>0.25685680875139733</v>
      </c>
      <c r="N33" s="108">
        <v>-0.13923261963026723</v>
      </c>
      <c r="O33" s="107">
        <v>-0.12462305004313234</v>
      </c>
      <c r="P33" s="108">
        <v>0.27859700047169028</v>
      </c>
      <c r="Q33" s="108">
        <v>2.0358735215937108E-2</v>
      </c>
      <c r="R33" s="108">
        <v>0.16515579528011348</v>
      </c>
      <c r="S33" s="108">
        <v>8.9171784161308221E-2</v>
      </c>
      <c r="T33" s="109">
        <v>0.16494296295992342</v>
      </c>
      <c r="U33" s="108">
        <v>0.22630380819326246</v>
      </c>
      <c r="V33" s="108">
        <v>0.29721816784941951</v>
      </c>
      <c r="W33" s="107">
        <v>0.27778851270130023</v>
      </c>
      <c r="X33" s="108">
        <v>0.17725789543794615</v>
      </c>
      <c r="Y33" s="108">
        <v>9.8163173814761612E-2</v>
      </c>
      <c r="Z33" s="108">
        <v>-2.0611440186653097E-2</v>
      </c>
      <c r="AA33" s="110">
        <v>-4.2217227501861534E-2</v>
      </c>
    </row>
    <row r="34" spans="2:27">
      <c r="B34" s="92"/>
      <c r="C34" s="88"/>
      <c r="D34" s="88"/>
      <c r="E34" s="88" t="s">
        <v>26</v>
      </c>
      <c r="F34" s="90"/>
      <c r="G34" s="30" t="s">
        <v>102</v>
      </c>
      <c r="H34" s="107">
        <v>0.21680697703387064</v>
      </c>
      <c r="I34" s="108">
        <v>0.1147838613972543</v>
      </c>
      <c r="J34" s="108">
        <v>0.14751273616319985</v>
      </c>
      <c r="K34" s="107">
        <v>0.14401158945497955</v>
      </c>
      <c r="L34" s="108">
        <v>3.9507031754708682E-2</v>
      </c>
      <c r="M34" s="108">
        <v>2.4696668984286522E-2</v>
      </c>
      <c r="N34" s="108">
        <v>4.305680370078762E-2</v>
      </c>
      <c r="O34" s="107">
        <v>1.0959046113074534E-2</v>
      </c>
      <c r="P34" s="108">
        <v>3.0504538701588091E-2</v>
      </c>
      <c r="Q34" s="108">
        <v>9.3787899510855977E-2</v>
      </c>
      <c r="R34" s="108">
        <v>-5.3634556670020199E-2</v>
      </c>
      <c r="S34" s="108">
        <v>1.815570806858777E-2</v>
      </c>
      <c r="T34" s="109">
        <v>0.11625847750278866</v>
      </c>
      <c r="U34" s="108">
        <v>-7.8560166086129E-3</v>
      </c>
      <c r="V34" s="108">
        <v>3.448764418331355E-2</v>
      </c>
      <c r="W34" s="107">
        <v>3.5993176762943321E-2</v>
      </c>
      <c r="X34" s="108">
        <v>4.6296777451744382E-2</v>
      </c>
      <c r="Y34" s="108">
        <v>4.5962181934690184E-2</v>
      </c>
      <c r="Z34" s="108">
        <v>2.7755462662873227E-2</v>
      </c>
      <c r="AA34" s="110">
        <v>2.1086033685436895E-2</v>
      </c>
    </row>
    <row r="35" spans="2:27">
      <c r="B35" s="92"/>
      <c r="C35" s="88"/>
      <c r="D35" s="88"/>
      <c r="E35" s="88" t="s">
        <v>27</v>
      </c>
      <c r="F35" s="90"/>
      <c r="G35" s="30" t="s">
        <v>102</v>
      </c>
      <c r="H35" s="107">
        <v>0.46106502364602359</v>
      </c>
      <c r="I35" s="108">
        <v>-0.34748528278974511</v>
      </c>
      <c r="J35" s="108">
        <v>-0.24716067940374251</v>
      </c>
      <c r="K35" s="107">
        <v>0.75987303666108841</v>
      </c>
      <c r="L35" s="108">
        <v>1.1668622586477777</v>
      </c>
      <c r="M35" s="108">
        <v>0.7641653241590477</v>
      </c>
      <c r="N35" s="108">
        <v>-0.66636890251022807</v>
      </c>
      <c r="O35" s="107">
        <v>0.28274642967463587</v>
      </c>
      <c r="P35" s="108">
        <v>-1.2615467184762408</v>
      </c>
      <c r="Q35" s="108">
        <v>1.544214417094526</v>
      </c>
      <c r="R35" s="108">
        <v>-0.4872629009066462</v>
      </c>
      <c r="S35" s="108">
        <v>-0.27949896645641564</v>
      </c>
      <c r="T35" s="109">
        <v>-0.29739509540327497</v>
      </c>
      <c r="U35" s="108">
        <v>-4.7944324267343727E-2</v>
      </c>
      <c r="V35" s="108">
        <v>0.1766091659069533</v>
      </c>
      <c r="W35" s="107">
        <v>0.25776917473603161</v>
      </c>
      <c r="X35" s="108">
        <v>0.21057353910711912</v>
      </c>
      <c r="Y35" s="108">
        <v>0.19161719645348865</v>
      </c>
      <c r="Z35" s="108">
        <v>0.18163099352211964</v>
      </c>
      <c r="AA35" s="110">
        <v>0.14313265757251092</v>
      </c>
    </row>
    <row r="36" spans="2:27">
      <c r="B36" s="92"/>
      <c r="C36" s="88"/>
      <c r="D36" s="88"/>
      <c r="E36" s="88" t="s">
        <v>98</v>
      </c>
      <c r="F36" s="90"/>
      <c r="G36" s="30" t="s">
        <v>102</v>
      </c>
      <c r="H36" s="107">
        <v>0.8356492546609241</v>
      </c>
      <c r="I36" s="108">
        <v>6.8865329730009098E-2</v>
      </c>
      <c r="J36" s="108">
        <v>0.61283374394774581</v>
      </c>
      <c r="K36" s="107">
        <v>1.5500215965915807</v>
      </c>
      <c r="L36" s="108">
        <v>0.73095080638687582</v>
      </c>
      <c r="M36" s="108">
        <v>1.0457188018947281</v>
      </c>
      <c r="N36" s="108">
        <v>-0.76254471843969396</v>
      </c>
      <c r="O36" s="107">
        <v>0.16908242574456078</v>
      </c>
      <c r="P36" s="108">
        <v>-0.95244517930295203</v>
      </c>
      <c r="Q36" s="108">
        <v>1.6583610518213225</v>
      </c>
      <c r="R36" s="108">
        <v>-0.37574166229655293</v>
      </c>
      <c r="S36" s="108">
        <v>-0.17217147422653337</v>
      </c>
      <c r="T36" s="109">
        <v>-1.6193654940559469E-2</v>
      </c>
      <c r="U36" s="108">
        <v>0.17050346731732288</v>
      </c>
      <c r="V36" s="108">
        <v>0.50831497793968294</v>
      </c>
      <c r="W36" s="107">
        <v>0.5715508642002618</v>
      </c>
      <c r="X36" s="108">
        <v>0.43412821199682289</v>
      </c>
      <c r="Y36" s="108">
        <v>0.33574255220293053</v>
      </c>
      <c r="Z36" s="108">
        <v>0.18877501599834962</v>
      </c>
      <c r="AA36" s="110">
        <v>0.12200146375608301</v>
      </c>
    </row>
    <row r="37" spans="2:27">
      <c r="B37" s="92"/>
      <c r="C37" s="88"/>
      <c r="D37" s="88" t="s">
        <v>99</v>
      </c>
      <c r="E37" s="88"/>
      <c r="F37" s="90"/>
      <c r="G37" s="30" t="s">
        <v>102</v>
      </c>
      <c r="H37" s="107">
        <v>3.5568267725619074</v>
      </c>
      <c r="I37" s="108">
        <v>2.3095272204081225</v>
      </c>
      <c r="J37" s="108">
        <v>3.4174726222879848</v>
      </c>
      <c r="K37" s="107">
        <v>4.0057689307621622</v>
      </c>
      <c r="L37" s="108">
        <v>4.2295459845029981</v>
      </c>
      <c r="M37" s="108">
        <v>-0.63516244548934664</v>
      </c>
      <c r="N37" s="108">
        <v>-2.1683773627663943</v>
      </c>
      <c r="O37" s="107">
        <v>1.6265177604376089</v>
      </c>
      <c r="P37" s="108">
        <v>1.1081293970158317</v>
      </c>
      <c r="Q37" s="108">
        <v>1.9075767902851593</v>
      </c>
      <c r="R37" s="108">
        <v>-0.63889787739727755</v>
      </c>
      <c r="S37" s="108">
        <v>0.39722095954076764</v>
      </c>
      <c r="T37" s="109">
        <v>1.0094641078868165</v>
      </c>
      <c r="U37" s="108">
        <v>1.2712591743761279</v>
      </c>
      <c r="V37" s="108">
        <v>1.3838173611274258</v>
      </c>
      <c r="W37" s="107">
        <v>1.1321920156037852</v>
      </c>
      <c r="X37" s="108">
        <v>0.98520567320486419</v>
      </c>
      <c r="Y37" s="108">
        <v>0.76118248745307693</v>
      </c>
      <c r="Z37" s="108">
        <v>0.75420063384688563</v>
      </c>
      <c r="AA37" s="110">
        <v>0.71593053940192053</v>
      </c>
    </row>
    <row r="38" spans="2:27">
      <c r="B38" s="92"/>
      <c r="C38" s="88"/>
      <c r="D38" s="88" t="s">
        <v>100</v>
      </c>
      <c r="E38" s="88"/>
      <c r="F38" s="90"/>
      <c r="G38" s="30" t="s">
        <v>102</v>
      </c>
      <c r="H38" s="107">
        <v>-3.2472541451872559</v>
      </c>
      <c r="I38" s="108">
        <v>-2.3392001704983021</v>
      </c>
      <c r="J38" s="108">
        <v>-2.0608128768639258</v>
      </c>
      <c r="K38" s="107">
        <v>-2.8918857398760456</v>
      </c>
      <c r="L38" s="108">
        <v>-4.8195749983753835</v>
      </c>
      <c r="M38" s="108">
        <v>1.5764834271800432</v>
      </c>
      <c r="N38" s="108">
        <v>2.6415640535391809</v>
      </c>
      <c r="O38" s="107">
        <v>-1.5989567474493511</v>
      </c>
      <c r="P38" s="108">
        <v>-1.4833727519297943</v>
      </c>
      <c r="Q38" s="108">
        <v>-2.3913511885608218</v>
      </c>
      <c r="R38" s="108">
        <v>0.96603867587068892</v>
      </c>
      <c r="S38" s="108">
        <v>-0.17741951601471834</v>
      </c>
      <c r="T38" s="109">
        <v>-0.53854902907185886</v>
      </c>
      <c r="U38" s="108">
        <v>-0.77311896975319117</v>
      </c>
      <c r="V38" s="108">
        <v>-0.93363399832111016</v>
      </c>
      <c r="W38" s="107">
        <v>-0.84916702267503685</v>
      </c>
      <c r="X38" s="108">
        <v>-0.75614057884090158</v>
      </c>
      <c r="Y38" s="108">
        <v>-0.56274405696517049</v>
      </c>
      <c r="Z38" s="108">
        <v>-0.5304083050525279</v>
      </c>
      <c r="AA38" s="110">
        <v>-0.5010344914066317</v>
      </c>
    </row>
    <row r="39" spans="2:27">
      <c r="B39" s="92"/>
      <c r="C39" s="88"/>
      <c r="D39" s="88" t="s">
        <v>30</v>
      </c>
      <c r="E39" s="88"/>
      <c r="F39" s="90"/>
      <c r="G39" s="30" t="s">
        <v>102</v>
      </c>
      <c r="H39" s="116">
        <v>0.30957262737465108</v>
      </c>
      <c r="I39" s="108">
        <v>-2.967295009018316E-2</v>
      </c>
      <c r="J39" s="108">
        <v>1.3566597454240523</v>
      </c>
      <c r="K39" s="107">
        <v>1.1138831908861133</v>
      </c>
      <c r="L39" s="108">
        <v>-0.59002901387238627</v>
      </c>
      <c r="M39" s="108">
        <v>0.94132098169069645</v>
      </c>
      <c r="N39" s="108">
        <v>0.4731866907727868</v>
      </c>
      <c r="O39" s="107">
        <v>2.7561012988257944E-2</v>
      </c>
      <c r="P39" s="108">
        <v>-0.37524335491396271</v>
      </c>
      <c r="Q39" s="108">
        <v>-0.48377439827566249</v>
      </c>
      <c r="R39" s="108">
        <v>0.32714079847341132</v>
      </c>
      <c r="S39" s="108">
        <v>0.2198014435260493</v>
      </c>
      <c r="T39" s="109">
        <v>0.47091507881495764</v>
      </c>
      <c r="U39" s="108">
        <v>0.49814020462293668</v>
      </c>
      <c r="V39" s="108">
        <v>0.45018336280631566</v>
      </c>
      <c r="W39" s="107">
        <v>0.28302499292874844</v>
      </c>
      <c r="X39" s="108">
        <v>0.22906509436396261</v>
      </c>
      <c r="Y39" s="108">
        <v>0.19843843048790644</v>
      </c>
      <c r="Z39" s="108">
        <v>0.2237923287943577</v>
      </c>
      <c r="AA39" s="110">
        <v>0.21489604799528877</v>
      </c>
    </row>
    <row r="40" spans="2:27" ht="15" thickBot="1">
      <c r="B40" s="99"/>
      <c r="C40" s="100"/>
      <c r="D40" s="100" t="s">
        <v>103</v>
      </c>
      <c r="E40" s="100"/>
      <c r="F40" s="101"/>
      <c r="G40" s="102" t="s">
        <v>102</v>
      </c>
      <c r="H40" s="117">
        <v>-0.33780319189083963</v>
      </c>
      <c r="I40" s="112">
        <v>0.78875386448307161</v>
      </c>
      <c r="J40" s="112">
        <v>-7.2795305723157233E-2</v>
      </c>
      <c r="K40" s="111">
        <v>0</v>
      </c>
      <c r="L40" s="112">
        <v>4.2049090401528114E-3</v>
      </c>
      <c r="M40" s="112">
        <v>-1.8005436702571049</v>
      </c>
      <c r="N40" s="112">
        <v>0.55390914896308374</v>
      </c>
      <c r="O40" s="111">
        <v>4.4736771806268102E-2</v>
      </c>
      <c r="P40" s="112">
        <v>1.5219061974252013</v>
      </c>
      <c r="Q40" s="112">
        <v>-0.96802929448338815</v>
      </c>
      <c r="R40" s="112">
        <v>0.20213751828437221</v>
      </c>
      <c r="S40" s="112">
        <v>0.11130471613042213</v>
      </c>
      <c r="T40" s="113">
        <v>-1.5959732345268332E-2</v>
      </c>
      <c r="U40" s="112">
        <v>0</v>
      </c>
      <c r="V40" s="112">
        <v>0</v>
      </c>
      <c r="W40" s="111">
        <v>0</v>
      </c>
      <c r="X40" s="112">
        <v>0</v>
      </c>
      <c r="Y40" s="112">
        <v>0</v>
      </c>
      <c r="Z40" s="112">
        <v>0</v>
      </c>
      <c r="AA40" s="114">
        <v>0</v>
      </c>
    </row>
    <row r="41" spans="2:27">
      <c r="B41" s="54" t="s">
        <v>106</v>
      </c>
      <c r="C41" s="125"/>
      <c r="D41" s="125"/>
      <c r="E41" s="125"/>
      <c r="F41" s="125"/>
      <c r="G41" s="72"/>
    </row>
    <row r="42" spans="2:27">
      <c r="B42" s="125"/>
      <c r="C42" s="125"/>
      <c r="D42" s="125"/>
      <c r="E42" s="125"/>
      <c r="F42" s="125"/>
      <c r="G42" s="72"/>
    </row>
    <row r="43" spans="2:27" ht="15" thickBot="1">
      <c r="B43" s="74" t="s">
        <v>11</v>
      </c>
      <c r="I43" s="71"/>
      <c r="J43" s="71"/>
    </row>
    <row r="44" spans="2:27">
      <c r="B44" s="300" t="str">
        <f>B3</f>
        <v>Indicator</v>
      </c>
      <c r="C44" s="301"/>
      <c r="D44" s="301"/>
      <c r="E44" s="301"/>
      <c r="F44" s="302"/>
      <c r="G44" s="306" t="str">
        <f>G3</f>
        <v>Unit</v>
      </c>
      <c r="H44" s="118" t="str">
        <f>H$3</f>
        <v>Actual data</v>
      </c>
      <c r="I44" s="295">
        <f t="shared" ref="I44:K44" si="5">I$3</f>
        <v>2026</v>
      </c>
      <c r="J44" s="295">
        <f t="shared" si="5"/>
        <v>2027</v>
      </c>
      <c r="K44" s="298">
        <f t="shared" si="5"/>
        <v>2028</v>
      </c>
      <c r="L44" s="132"/>
      <c r="M44" s="132"/>
      <c r="N44" s="132"/>
      <c r="O44" s="132"/>
    </row>
    <row r="45" spans="2:27" ht="15" customHeight="1">
      <c r="B45" s="303"/>
      <c r="C45" s="304"/>
      <c r="D45" s="304"/>
      <c r="E45" s="304"/>
      <c r="F45" s="305"/>
      <c r="G45" s="307"/>
      <c r="H45" s="77">
        <f>$H$4</f>
        <v>2025</v>
      </c>
      <c r="I45" s="294"/>
      <c r="J45" s="294"/>
      <c r="K45" s="299"/>
      <c r="L45" s="132"/>
      <c r="M45" s="132"/>
      <c r="N45" s="132"/>
      <c r="O45" s="132"/>
    </row>
    <row r="46" spans="2:27" ht="4.3499999999999996" customHeight="1">
      <c r="B46" s="82"/>
      <c r="C46" s="83"/>
      <c r="D46" s="83"/>
      <c r="E46" s="83"/>
      <c r="F46" s="84"/>
      <c r="G46" s="85"/>
      <c r="H46" s="119"/>
      <c r="I46" s="87"/>
      <c r="J46" s="87"/>
      <c r="K46" s="120"/>
      <c r="L46" s="87"/>
      <c r="M46" s="87"/>
      <c r="N46" s="87"/>
      <c r="O46" s="87"/>
    </row>
    <row r="47" spans="2:27">
      <c r="B47" s="92"/>
      <c r="C47" s="88" t="s">
        <v>27</v>
      </c>
      <c r="D47" s="88"/>
      <c r="E47" s="88"/>
      <c r="F47" s="90"/>
      <c r="G47" s="30" t="s">
        <v>101</v>
      </c>
      <c r="H47" s="116">
        <v>2.224391647389325</v>
      </c>
      <c r="I47" s="108">
        <v>-1.653192600045756</v>
      </c>
      <c r="J47" s="108">
        <v>-1.205555122120856</v>
      </c>
      <c r="K47" s="110">
        <v>3.822753660014925</v>
      </c>
      <c r="L47" s="108"/>
      <c r="M47" s="108"/>
      <c r="N47" s="108"/>
      <c r="O47" s="108"/>
    </row>
    <row r="48" spans="2:27">
      <c r="B48" s="92"/>
      <c r="C48" s="88"/>
      <c r="D48" s="121" t="s">
        <v>104</v>
      </c>
      <c r="E48" s="88"/>
      <c r="F48" s="90"/>
      <c r="G48" s="30" t="s">
        <v>101</v>
      </c>
      <c r="H48" s="116">
        <v>-3.8210605252167511</v>
      </c>
      <c r="I48" s="108">
        <v>-6.4600057745713571</v>
      </c>
      <c r="J48" s="108">
        <v>4.3836090181833356</v>
      </c>
      <c r="K48" s="110">
        <v>6.2132358458142534</v>
      </c>
      <c r="L48" s="108"/>
      <c r="M48" s="108"/>
      <c r="N48" s="108"/>
      <c r="O48" s="108"/>
    </row>
    <row r="49" spans="2:15" ht="15" thickBot="1">
      <c r="B49" s="99"/>
      <c r="C49" s="100"/>
      <c r="D49" s="122" t="s">
        <v>105</v>
      </c>
      <c r="E49" s="100"/>
      <c r="F49" s="101"/>
      <c r="G49" s="123" t="s">
        <v>101</v>
      </c>
      <c r="H49" s="117">
        <v>30.99602691209617</v>
      </c>
      <c r="I49" s="112">
        <v>15.143155221123266</v>
      </c>
      <c r="J49" s="112">
        <v>-17.071417883369847</v>
      </c>
      <c r="K49" s="114">
        <v>-4.7186728633313351</v>
      </c>
      <c r="L49" s="108"/>
      <c r="M49" s="108"/>
      <c r="N49" s="108"/>
      <c r="O49" s="108"/>
    </row>
    <row r="50" spans="2:15">
      <c r="B50" s="54" t="s">
        <v>106</v>
      </c>
      <c r="C50" s="124"/>
      <c r="D50" s="124"/>
      <c r="E50" s="124"/>
      <c r="F50" s="124"/>
      <c r="G50" s="72"/>
    </row>
    <row r="57" spans="2:15">
      <c r="G57" s="72"/>
    </row>
    <row r="58" spans="2:15">
      <c r="G58" s="72"/>
    </row>
    <row r="59" spans="2:15">
      <c r="G59" s="72"/>
    </row>
    <row r="60" spans="2:15">
      <c r="G60" s="72"/>
    </row>
    <row r="61" spans="2:15">
      <c r="G61" s="72"/>
    </row>
    <row r="62" spans="2:15">
      <c r="G62" s="72"/>
    </row>
    <row r="63" spans="2:15">
      <c r="G63" s="72"/>
    </row>
    <row r="64" spans="2:15">
      <c r="G64" s="72"/>
    </row>
    <row r="65" spans="7:7">
      <c r="G65" s="72"/>
    </row>
    <row r="66" spans="7:7">
      <c r="G66" s="72"/>
    </row>
    <row r="67" spans="7:7">
      <c r="G67" s="72"/>
    </row>
    <row r="68" spans="7:7">
      <c r="G68" s="72"/>
    </row>
    <row r="69" spans="7:7">
      <c r="G69" s="72"/>
    </row>
  </sheetData>
  <mergeCells count="32">
    <mergeCell ref="L29:O29"/>
    <mergeCell ref="L16:O16"/>
    <mergeCell ref="L3:O3"/>
    <mergeCell ref="X29:AA29"/>
    <mergeCell ref="T29:W29"/>
    <mergeCell ref="T16:W16"/>
    <mergeCell ref="X3:AA3"/>
    <mergeCell ref="X16:AA16"/>
    <mergeCell ref="T3:W3"/>
    <mergeCell ref="P3:S3"/>
    <mergeCell ref="P16:S16"/>
    <mergeCell ref="P29:S29"/>
    <mergeCell ref="B44:F45"/>
    <mergeCell ref="G44:G45"/>
    <mergeCell ref="B29:F30"/>
    <mergeCell ref="G29:G30"/>
    <mergeCell ref="G3:G4"/>
    <mergeCell ref="B3:F4"/>
    <mergeCell ref="B16:F17"/>
    <mergeCell ref="G16:G17"/>
    <mergeCell ref="I3:I4"/>
    <mergeCell ref="I16:I17"/>
    <mergeCell ref="I29:I30"/>
    <mergeCell ref="I44:I45"/>
    <mergeCell ref="K29:K30"/>
    <mergeCell ref="K16:K17"/>
    <mergeCell ref="K3:K4"/>
    <mergeCell ref="K44:K45"/>
    <mergeCell ref="J44:J45"/>
    <mergeCell ref="J29:J30"/>
    <mergeCell ref="J3:J4"/>
    <mergeCell ref="J16:J17"/>
  </mergeCells>
  <pageMargins left="0.7" right="0.7" top="0.75" bottom="0.75" header="0.3" footer="0.3"/>
  <pageSetup paperSize="9" scale="52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1"/>
    <pageSetUpPr fitToPage="1"/>
  </sheetPr>
  <dimension ref="A1:AA46"/>
  <sheetViews>
    <sheetView zoomScale="80" zoomScaleNormal="80" workbookViewId="0">
      <selection activeCell="M43" sqref="M43"/>
    </sheetView>
  </sheetViews>
  <sheetFormatPr defaultColWidth="9.140625" defaultRowHeight="14.25"/>
  <cols>
    <col min="1" max="5" width="3.140625" style="69" customWidth="1"/>
    <col min="6" max="6" width="39.42578125" style="69" customWidth="1"/>
    <col min="7" max="7" width="19.42578125" style="69" customWidth="1"/>
    <col min="8" max="8" width="11.140625" style="69" customWidth="1"/>
    <col min="9" max="15" width="9.140625" style="69" customWidth="1"/>
    <col min="16" max="23" width="9.140625" style="69"/>
    <col min="24" max="27" width="9.140625" style="69" customWidth="1"/>
    <col min="28" max="16384" width="9.140625" style="69"/>
  </cols>
  <sheetData>
    <row r="1" spans="2:27" ht="22.5" customHeight="1" thickBot="1">
      <c r="B1" s="221" t="s">
        <v>130</v>
      </c>
      <c r="C1" s="222"/>
      <c r="D1" s="222"/>
      <c r="E1" s="222"/>
      <c r="F1" s="222"/>
    </row>
    <row r="2" spans="2:27" ht="30" customHeight="1">
      <c r="B2" s="219" t="str">
        <f>" "&amp;Summary!H3&amp;" - price development [annual growth]"</f>
        <v xml:space="preserve"> Autumn 2026 medium-term forecast (MTF-2026Q3) - price development [annual growth]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3" spans="2:27">
      <c r="B3" s="308" t="str">
        <f>Summary!B3</f>
        <v>Indicator</v>
      </c>
      <c r="C3" s="309"/>
      <c r="D3" s="309"/>
      <c r="E3" s="309"/>
      <c r="F3" s="310"/>
      <c r="G3" s="311" t="str">
        <f>Summary!F3</f>
        <v>Unit</v>
      </c>
      <c r="H3" s="76" t="str">
        <f>Summary!G3</f>
        <v>Actual data</v>
      </c>
      <c r="I3" s="293">
        <v>2026</v>
      </c>
      <c r="J3" s="293">
        <v>2027</v>
      </c>
      <c r="K3" s="296">
        <v>2028</v>
      </c>
      <c r="L3" s="312">
        <v>2025</v>
      </c>
      <c r="M3" s="313"/>
      <c r="N3" s="313"/>
      <c r="O3" s="314"/>
      <c r="P3" s="312">
        <v>2026</v>
      </c>
      <c r="Q3" s="313"/>
      <c r="R3" s="313"/>
      <c r="S3" s="314"/>
      <c r="T3" s="312">
        <v>2027</v>
      </c>
      <c r="U3" s="313"/>
      <c r="V3" s="313"/>
      <c r="W3" s="314"/>
      <c r="X3" s="313">
        <v>2028</v>
      </c>
      <c r="Y3" s="313"/>
      <c r="Z3" s="313"/>
      <c r="AA3" s="315"/>
    </row>
    <row r="4" spans="2:27">
      <c r="B4" s="303"/>
      <c r="C4" s="304"/>
      <c r="D4" s="304"/>
      <c r="E4" s="304"/>
      <c r="F4" s="305"/>
      <c r="G4" s="307"/>
      <c r="H4" s="77">
        <v>2025</v>
      </c>
      <c r="I4" s="294"/>
      <c r="J4" s="294"/>
      <c r="K4" s="297"/>
      <c r="L4" s="78" t="s">
        <v>0</v>
      </c>
      <c r="M4" s="79" t="s">
        <v>1</v>
      </c>
      <c r="N4" s="79" t="s">
        <v>2</v>
      </c>
      <c r="O4" s="80" t="s">
        <v>3</v>
      </c>
      <c r="P4" s="78" t="s">
        <v>0</v>
      </c>
      <c r="Q4" s="79" t="s">
        <v>1</v>
      </c>
      <c r="R4" s="79" t="s">
        <v>2</v>
      </c>
      <c r="S4" s="80" t="s">
        <v>3</v>
      </c>
      <c r="T4" s="78" t="s">
        <v>0</v>
      </c>
      <c r="U4" s="79" t="s">
        <v>1</v>
      </c>
      <c r="V4" s="79" t="s">
        <v>2</v>
      </c>
      <c r="W4" s="80" t="s">
        <v>3</v>
      </c>
      <c r="X4" s="79" t="s">
        <v>0</v>
      </c>
      <c r="Y4" s="79" t="s">
        <v>1</v>
      </c>
      <c r="Z4" s="79" t="s">
        <v>2</v>
      </c>
      <c r="AA4" s="81" t="s">
        <v>3</v>
      </c>
    </row>
    <row r="5" spans="2:27" ht="4.3499999999999996" customHeight="1">
      <c r="B5" s="82"/>
      <c r="C5" s="83"/>
      <c r="D5" s="83"/>
      <c r="E5" s="83"/>
      <c r="F5" s="84"/>
      <c r="G5" s="85"/>
      <c r="H5" s="86"/>
      <c r="I5" s="132"/>
      <c r="J5" s="132"/>
      <c r="K5" s="133"/>
      <c r="L5" s="132"/>
      <c r="M5" s="132"/>
      <c r="N5" s="132"/>
      <c r="O5" s="132"/>
      <c r="P5" s="134"/>
      <c r="Q5" s="87"/>
      <c r="R5" s="87"/>
      <c r="S5" s="86"/>
      <c r="T5" s="134"/>
      <c r="U5" s="87"/>
      <c r="V5" s="87"/>
      <c r="W5" s="86"/>
      <c r="X5" s="87"/>
      <c r="Y5" s="87"/>
      <c r="Z5" s="87"/>
      <c r="AA5" s="120"/>
    </row>
    <row r="6" spans="2:27">
      <c r="B6" s="82"/>
      <c r="C6" s="135" t="s">
        <v>107</v>
      </c>
      <c r="D6" s="83"/>
      <c r="E6" s="83"/>
      <c r="F6" s="136"/>
      <c r="G6" s="30" t="s">
        <v>108</v>
      </c>
      <c r="H6" s="9">
        <v>4.2408290551516359</v>
      </c>
      <c r="I6" s="8">
        <v>3.5869025194253936</v>
      </c>
      <c r="J6" s="8">
        <v>3.1201413347651936</v>
      </c>
      <c r="K6" s="9">
        <v>3.7679935688098567</v>
      </c>
      <c r="L6" s="137">
        <v>4.1873045983068238</v>
      </c>
      <c r="M6" s="8">
        <v>4.2882543666980126</v>
      </c>
      <c r="N6" s="8">
        <v>4.5328527862489523</v>
      </c>
      <c r="O6" s="9">
        <v>3.9569951568027903</v>
      </c>
      <c r="P6" s="137">
        <v>3.9954145453319256</v>
      </c>
      <c r="Q6" s="8">
        <v>3.8645405007856226</v>
      </c>
      <c r="R6" s="8">
        <v>3.1727482858043885</v>
      </c>
      <c r="S6" s="9">
        <v>3.3249334194801037</v>
      </c>
      <c r="T6" s="137">
        <v>2.6561916554105807</v>
      </c>
      <c r="U6" s="8">
        <v>3.0078335262800948</v>
      </c>
      <c r="V6" s="8">
        <v>3.4923551990495554</v>
      </c>
      <c r="W6" s="9">
        <v>3.3189075825920611</v>
      </c>
      <c r="X6" s="8">
        <v>4.3929489939266375</v>
      </c>
      <c r="Y6" s="8">
        <v>3.8180856453195844</v>
      </c>
      <c r="Z6" s="8">
        <v>3.4998849751760162</v>
      </c>
      <c r="AA6" s="10">
        <v>3.3731814254310137</v>
      </c>
    </row>
    <row r="7" spans="2:27">
      <c r="B7" s="92"/>
      <c r="C7" s="88"/>
      <c r="D7" s="88" t="s">
        <v>109</v>
      </c>
      <c r="E7" s="88"/>
      <c r="F7" s="90"/>
      <c r="G7" s="30" t="s">
        <v>108</v>
      </c>
      <c r="H7" s="107">
        <v>0.30677154296891729</v>
      </c>
      <c r="I7" s="108">
        <v>11.158743282582833</v>
      </c>
      <c r="J7" s="108">
        <v>-4.0617155246053471E-2</v>
      </c>
      <c r="K7" s="107">
        <v>13.38474834513903</v>
      </c>
      <c r="L7" s="109">
        <v>0.68029479441091212</v>
      </c>
      <c r="M7" s="108">
        <v>-0.84633255891138504</v>
      </c>
      <c r="N7" s="108">
        <v>0.4794153144696196</v>
      </c>
      <c r="O7" s="107">
        <v>0.92630018862840302</v>
      </c>
      <c r="P7" s="109">
        <v>7.4260541220893685</v>
      </c>
      <c r="Q7" s="108">
        <v>12.274476987447699</v>
      </c>
      <c r="R7" s="108">
        <v>12.345763566164919</v>
      </c>
      <c r="S7" s="107">
        <v>12.620041853900176</v>
      </c>
      <c r="T7" s="109">
        <v>3.1638963040847585</v>
      </c>
      <c r="U7" s="108">
        <v>-0.58529242387402292</v>
      </c>
      <c r="V7" s="108">
        <v>-1.1535834963986957</v>
      </c>
      <c r="W7" s="107">
        <v>-1.4686381922737155</v>
      </c>
      <c r="X7" s="108">
        <v>13.08190869240353</v>
      </c>
      <c r="Y7" s="108">
        <v>13.363785279063677</v>
      </c>
      <c r="Z7" s="108">
        <v>13.518544323378023</v>
      </c>
      <c r="AA7" s="110">
        <v>13.576595777918101</v>
      </c>
    </row>
    <row r="8" spans="2:27">
      <c r="B8" s="92"/>
      <c r="C8" s="88"/>
      <c r="D8" s="88" t="s">
        <v>110</v>
      </c>
      <c r="E8" s="88"/>
      <c r="F8" s="90"/>
      <c r="G8" s="30" t="s">
        <v>108</v>
      </c>
      <c r="H8" s="107">
        <v>3.6036813841451902</v>
      </c>
      <c r="I8" s="108">
        <v>0.30586037540662403</v>
      </c>
      <c r="J8" s="108">
        <v>3.5376574894111741</v>
      </c>
      <c r="K8" s="107">
        <v>2.4990840507437753</v>
      </c>
      <c r="L8" s="109">
        <v>3.4482758620689538</v>
      </c>
      <c r="M8" s="108">
        <v>4.0831219376585182</v>
      </c>
      <c r="N8" s="108">
        <v>4.4240458278694348</v>
      </c>
      <c r="O8" s="107">
        <v>2.4770330044232765</v>
      </c>
      <c r="P8" s="109">
        <v>2.6895854398382397</v>
      </c>
      <c r="Q8" s="108">
        <v>0.93482905982908449</v>
      </c>
      <c r="R8" s="108">
        <v>-1.366732801648638</v>
      </c>
      <c r="S8" s="107">
        <v>-0.98743012063614799</v>
      </c>
      <c r="T8" s="109">
        <v>0.69847412096051187</v>
      </c>
      <c r="U8" s="108">
        <v>3.3221344080120048</v>
      </c>
      <c r="V8" s="108">
        <v>5.1747595636581849</v>
      </c>
      <c r="W8" s="107">
        <v>5.0184552298734815</v>
      </c>
      <c r="X8" s="108">
        <v>3.6827405283085</v>
      </c>
      <c r="Y8" s="108">
        <v>2.5384784225045678</v>
      </c>
      <c r="Z8" s="108">
        <v>1.9579106843510914</v>
      </c>
      <c r="AA8" s="110">
        <v>1.842633483774307</v>
      </c>
    </row>
    <row r="9" spans="2:27">
      <c r="B9" s="92"/>
      <c r="C9" s="88"/>
      <c r="D9" s="88" t="s">
        <v>111</v>
      </c>
      <c r="E9" s="88"/>
      <c r="F9" s="90"/>
      <c r="G9" s="30" t="s">
        <v>108</v>
      </c>
      <c r="H9" s="107">
        <v>8.0427482015683864</v>
      </c>
      <c r="I9" s="108">
        <v>4.8888579203653961</v>
      </c>
      <c r="J9" s="108">
        <v>4.3710133032645331</v>
      </c>
      <c r="K9" s="107">
        <v>3.3659895005074389</v>
      </c>
      <c r="L9" s="109">
        <v>8.0154781647318742</v>
      </c>
      <c r="M9" s="108">
        <v>8.240380772444837</v>
      </c>
      <c r="N9" s="108">
        <v>7.9207920792079278</v>
      </c>
      <c r="O9" s="107">
        <v>7.9977411498958872</v>
      </c>
      <c r="P9" s="109">
        <v>5.7830092118730931</v>
      </c>
      <c r="Q9" s="108">
        <v>4.9780134940082661</v>
      </c>
      <c r="R9" s="108">
        <v>4.5483267326152088</v>
      </c>
      <c r="S9" s="107">
        <v>4.2827978531318536</v>
      </c>
      <c r="T9" s="109">
        <v>4.336496166304741</v>
      </c>
      <c r="U9" s="108">
        <v>4.4949822174166485</v>
      </c>
      <c r="V9" s="108">
        <v>4.347891551811415</v>
      </c>
      <c r="W9" s="107">
        <v>4.3060076488805805</v>
      </c>
      <c r="X9" s="108">
        <v>3.6122950991662464</v>
      </c>
      <c r="Y9" s="108">
        <v>3.3751115438336257</v>
      </c>
      <c r="Z9" s="108">
        <v>3.2313581552685662</v>
      </c>
      <c r="AA9" s="110">
        <v>3.2513567889330517</v>
      </c>
    </row>
    <row r="10" spans="2:27">
      <c r="B10" s="92"/>
      <c r="C10" s="88"/>
      <c r="D10" s="88" t="s">
        <v>112</v>
      </c>
      <c r="E10" s="88"/>
      <c r="F10" s="90"/>
      <c r="G10" s="30" t="s">
        <v>108</v>
      </c>
      <c r="H10" s="107">
        <v>2.9097738557719595</v>
      </c>
      <c r="I10" s="108">
        <v>2.296043950110743</v>
      </c>
      <c r="J10" s="108">
        <v>2.4503917168388938</v>
      </c>
      <c r="K10" s="107">
        <v>1.3898737580465763</v>
      </c>
      <c r="L10" s="109">
        <v>2.9505251520176756</v>
      </c>
      <c r="M10" s="108">
        <v>3.0018182441936148</v>
      </c>
      <c r="N10" s="108">
        <v>3.0294703579034206</v>
      </c>
      <c r="O10" s="107">
        <v>2.6598639455782518</v>
      </c>
      <c r="P10" s="109">
        <v>1.9900664474125733</v>
      </c>
      <c r="Q10" s="108">
        <v>2.118305355715421</v>
      </c>
      <c r="R10" s="108">
        <v>2.4047032786035345</v>
      </c>
      <c r="S10" s="107">
        <v>2.6669470037869587</v>
      </c>
      <c r="T10" s="109">
        <v>2.2905767985076153</v>
      </c>
      <c r="U10" s="108">
        <v>2.3656600479789631</v>
      </c>
      <c r="V10" s="108">
        <v>2.7001354583586306</v>
      </c>
      <c r="W10" s="107">
        <v>2.4434000942206211</v>
      </c>
      <c r="X10" s="108">
        <v>2.1810329503536963</v>
      </c>
      <c r="Y10" s="108">
        <v>1.5248587665983848</v>
      </c>
      <c r="Z10" s="108">
        <v>1.1216811870143886</v>
      </c>
      <c r="AA10" s="110">
        <v>0.74815340680041231</v>
      </c>
    </row>
    <row r="11" spans="2:27" ht="4.3499999999999996" customHeight="1">
      <c r="B11" s="92"/>
      <c r="C11" s="88"/>
      <c r="D11" s="88"/>
      <c r="E11" s="88"/>
      <c r="F11" s="90"/>
      <c r="G11" s="30"/>
      <c r="H11" s="107"/>
      <c r="I11" s="108"/>
      <c r="J11" s="108"/>
      <c r="K11" s="107"/>
      <c r="L11" s="109"/>
      <c r="M11" s="108"/>
      <c r="N11" s="108"/>
      <c r="O11" s="107"/>
      <c r="P11" s="109"/>
      <c r="Q11" s="108"/>
      <c r="R11" s="108"/>
      <c r="S11" s="107"/>
      <c r="T11" s="109"/>
      <c r="U11" s="108"/>
      <c r="V11" s="108"/>
      <c r="W11" s="107"/>
      <c r="X11" s="108"/>
      <c r="Y11" s="108"/>
      <c r="Z11" s="108"/>
      <c r="AA11" s="110"/>
    </row>
    <row r="12" spans="2:27">
      <c r="B12" s="92"/>
      <c r="C12" s="88"/>
      <c r="D12" s="88" t="s">
        <v>113</v>
      </c>
      <c r="E12" s="88"/>
      <c r="F12" s="90"/>
      <c r="G12" s="30" t="s">
        <v>108</v>
      </c>
      <c r="H12" s="107">
        <v>4.8556074970509826</v>
      </c>
      <c r="I12" s="108">
        <v>2.5782721873378165</v>
      </c>
      <c r="J12" s="108">
        <v>3.5286213018827368</v>
      </c>
      <c r="K12" s="107">
        <v>2.4713065166952646</v>
      </c>
      <c r="L12" s="109">
        <v>4.7667953394482367</v>
      </c>
      <c r="M12" s="108">
        <v>5.1118996592067134</v>
      </c>
      <c r="N12" s="108">
        <v>5.1583016962139823</v>
      </c>
      <c r="O12" s="107">
        <v>4.3914031824756847</v>
      </c>
      <c r="P12" s="109">
        <v>3.5527160869418282</v>
      </c>
      <c r="Q12" s="108">
        <v>2.7475098602847652</v>
      </c>
      <c r="R12" s="108">
        <v>1.9524222406381</v>
      </c>
      <c r="S12" s="107">
        <v>2.0835490031201118</v>
      </c>
      <c r="T12" s="109">
        <v>2.551768215814846</v>
      </c>
      <c r="U12" s="108">
        <v>3.4837176548631277</v>
      </c>
      <c r="V12" s="108">
        <v>4.1134504231940667</v>
      </c>
      <c r="W12" s="107">
        <v>3.9585869181257891</v>
      </c>
      <c r="X12" s="108">
        <v>3.1886912238046108</v>
      </c>
      <c r="Y12" s="108">
        <v>2.5273509902324633</v>
      </c>
      <c r="Z12" s="108">
        <v>2.1637572410457437</v>
      </c>
      <c r="AA12" s="110">
        <v>2.0216375842499303</v>
      </c>
    </row>
    <row r="13" spans="2:27">
      <c r="B13" s="92"/>
      <c r="C13" s="88"/>
      <c r="D13" s="88" t="s">
        <v>114</v>
      </c>
      <c r="E13" s="88"/>
      <c r="F13" s="90"/>
      <c r="G13" s="30" t="s">
        <v>108</v>
      </c>
      <c r="H13" s="107">
        <v>5.5724176761944761</v>
      </c>
      <c r="I13" s="108">
        <v>3.6833123438359223</v>
      </c>
      <c r="J13" s="108">
        <v>3.4937537637101741</v>
      </c>
      <c r="K13" s="107">
        <v>2.4632541559922743</v>
      </c>
      <c r="L13" s="109">
        <v>5.5529748079327987</v>
      </c>
      <c r="M13" s="108">
        <v>5.7022660586135032</v>
      </c>
      <c r="N13" s="108">
        <v>5.5841473234604138</v>
      </c>
      <c r="O13" s="107">
        <v>5.4522752497225326</v>
      </c>
      <c r="P13" s="109">
        <v>3.9947188462710272</v>
      </c>
      <c r="Q13" s="108">
        <v>3.6387959866220712</v>
      </c>
      <c r="R13" s="108">
        <v>3.5637102918800991</v>
      </c>
      <c r="S13" s="107">
        <v>3.5431781867561085</v>
      </c>
      <c r="T13" s="109">
        <v>3.4004829716540002</v>
      </c>
      <c r="U13" s="108">
        <v>3.5205643296057474</v>
      </c>
      <c r="V13" s="108">
        <v>3.5976828506996128</v>
      </c>
      <c r="W13" s="107">
        <v>3.4552670388140427</v>
      </c>
      <c r="X13" s="108">
        <v>2.959220522407378</v>
      </c>
      <c r="Y13" s="108">
        <v>2.5299291503317818</v>
      </c>
      <c r="Z13" s="108">
        <v>2.2677526332001889</v>
      </c>
      <c r="AA13" s="110">
        <v>2.1081065419170244</v>
      </c>
    </row>
    <row r="14" spans="2:27">
      <c r="B14" s="92"/>
      <c r="C14" s="88"/>
      <c r="D14" s="88" t="s">
        <v>115</v>
      </c>
      <c r="E14" s="88"/>
      <c r="F14" s="90"/>
      <c r="G14" s="30" t="s">
        <v>108</v>
      </c>
      <c r="H14" s="138">
        <v>5.1497520197683002</v>
      </c>
      <c r="I14" s="108">
        <v>3.3221414288213253</v>
      </c>
      <c r="J14" s="108">
        <v>3.7811355895374703</v>
      </c>
      <c r="K14" s="138">
        <v>2.2684635053706472</v>
      </c>
      <c r="L14" s="109">
        <v>4.9093682380901669</v>
      </c>
      <c r="M14" s="108">
        <v>5.225402630283412</v>
      </c>
      <c r="N14" s="108">
        <v>5.3039561437201002</v>
      </c>
      <c r="O14" s="107">
        <v>5.156997296735284</v>
      </c>
      <c r="P14" s="109">
        <v>3.5367709213863066</v>
      </c>
      <c r="Q14" s="108">
        <v>3.1780510626921625</v>
      </c>
      <c r="R14" s="108">
        <v>3.1838834261091762</v>
      </c>
      <c r="S14" s="107">
        <v>3.3924623608374986</v>
      </c>
      <c r="T14" s="109">
        <v>3.6311601181259903</v>
      </c>
      <c r="U14" s="108">
        <v>3.903921666106541</v>
      </c>
      <c r="V14" s="108">
        <v>3.9213410796914445</v>
      </c>
      <c r="W14" s="107">
        <v>3.6676063950511235</v>
      </c>
      <c r="X14" s="108">
        <v>2.9383327405375042</v>
      </c>
      <c r="Y14" s="108">
        <v>2.3563095903263758</v>
      </c>
      <c r="Z14" s="108">
        <v>2.0280526475671081</v>
      </c>
      <c r="AA14" s="110">
        <v>1.7672473712855776</v>
      </c>
    </row>
    <row r="15" spans="2:27" ht="4.3499999999999996" customHeight="1">
      <c r="B15" s="92"/>
      <c r="C15" s="88"/>
      <c r="D15" s="88"/>
      <c r="E15" s="88"/>
      <c r="F15" s="90"/>
      <c r="G15" s="30"/>
      <c r="H15" s="107"/>
      <c r="I15" s="108"/>
      <c r="J15" s="108"/>
      <c r="K15" s="107"/>
      <c r="L15" s="109"/>
      <c r="M15" s="108"/>
      <c r="N15" s="108"/>
      <c r="O15" s="107"/>
      <c r="P15" s="109"/>
      <c r="Q15" s="108"/>
      <c r="R15" s="108"/>
      <c r="S15" s="107"/>
      <c r="T15" s="109"/>
      <c r="U15" s="108"/>
      <c r="V15" s="108"/>
      <c r="W15" s="107"/>
      <c r="X15" s="108"/>
      <c r="Y15" s="108"/>
      <c r="Z15" s="108"/>
      <c r="AA15" s="110"/>
    </row>
    <row r="16" spans="2:27">
      <c r="B16" s="92"/>
      <c r="C16" s="88" t="s">
        <v>116</v>
      </c>
      <c r="D16" s="88"/>
      <c r="E16" s="88"/>
      <c r="F16" s="90"/>
      <c r="G16" s="30" t="s">
        <v>108</v>
      </c>
      <c r="H16" s="107">
        <v>4.0000544836445755</v>
      </c>
      <c r="I16" s="108">
        <v>3.5545264308541249</v>
      </c>
      <c r="J16" s="108">
        <v>3.2513248441164819</v>
      </c>
      <c r="K16" s="107">
        <v>3.7077430326931449</v>
      </c>
      <c r="L16" s="109">
        <v>3.8870122079668761</v>
      </c>
      <c r="M16" s="108">
        <v>4.060474826053877</v>
      </c>
      <c r="N16" s="108">
        <v>4.2944566229897134</v>
      </c>
      <c r="O16" s="107">
        <v>3.7592573924313086</v>
      </c>
      <c r="P16" s="109">
        <v>3.7192475212405753</v>
      </c>
      <c r="Q16" s="108">
        <v>3.7176164708129704</v>
      </c>
      <c r="R16" s="108">
        <v>3.269141346529068</v>
      </c>
      <c r="S16" s="107">
        <v>3.5159666579081374</v>
      </c>
      <c r="T16" s="109">
        <v>2.9129143788407532</v>
      </c>
      <c r="U16" s="108">
        <v>3.1836487689176067</v>
      </c>
      <c r="V16" s="108">
        <v>3.5595071778249405</v>
      </c>
      <c r="W16" s="107">
        <v>3.3447293459752103</v>
      </c>
      <c r="X16" s="108">
        <v>4.3192551429791024</v>
      </c>
      <c r="Y16" s="108">
        <v>3.7565067552401246</v>
      </c>
      <c r="Z16" s="108">
        <v>3.449662849749572</v>
      </c>
      <c r="AA16" s="110">
        <v>3.317802864405266</v>
      </c>
    </row>
    <row r="17" spans="1:27" ht="4.3499999999999996" customHeight="1">
      <c r="B17" s="92"/>
      <c r="C17" s="88"/>
      <c r="D17" s="88"/>
      <c r="E17" s="88"/>
      <c r="F17" s="90"/>
      <c r="G17" s="30"/>
      <c r="H17" s="90"/>
      <c r="I17" s="88"/>
      <c r="J17" s="88"/>
      <c r="K17" s="90"/>
      <c r="L17" s="89"/>
      <c r="M17" s="88"/>
      <c r="N17" s="88"/>
      <c r="O17" s="90"/>
      <c r="P17" s="89"/>
      <c r="Q17" s="88"/>
      <c r="R17" s="88"/>
      <c r="S17" s="90"/>
      <c r="T17" s="89"/>
      <c r="U17" s="88"/>
      <c r="V17" s="88"/>
      <c r="W17" s="90"/>
      <c r="X17" s="88"/>
      <c r="Y17" s="88"/>
      <c r="Z17" s="88"/>
      <c r="AA17" s="91"/>
    </row>
    <row r="18" spans="1:27">
      <c r="B18" s="92"/>
      <c r="C18" s="88" t="s">
        <v>21</v>
      </c>
      <c r="D18" s="88"/>
      <c r="E18" s="88"/>
      <c r="F18" s="90"/>
      <c r="G18" s="30" t="s">
        <v>117</v>
      </c>
      <c r="H18" s="107">
        <v>4.1867444156320772</v>
      </c>
      <c r="I18" s="108">
        <v>4.0993649964685659</v>
      </c>
      <c r="J18" s="108">
        <v>3.2439673266448494</v>
      </c>
      <c r="K18" s="107">
        <v>3.4576258292812412</v>
      </c>
      <c r="L18" s="109">
        <v>2.5473796761969822</v>
      </c>
      <c r="M18" s="108">
        <v>4.2127590462553286</v>
      </c>
      <c r="N18" s="108">
        <v>4.9971781776337423</v>
      </c>
      <c r="O18" s="107">
        <v>4.9596636222536432</v>
      </c>
      <c r="P18" s="109">
        <v>5.6555755577072802</v>
      </c>
      <c r="Q18" s="108">
        <v>4.4400594876468062</v>
      </c>
      <c r="R18" s="108">
        <v>3.4835254954433452</v>
      </c>
      <c r="S18" s="107">
        <v>2.894377448731916</v>
      </c>
      <c r="T18" s="109">
        <v>2.8403234367908823</v>
      </c>
      <c r="U18" s="108">
        <v>3.0028551031926725</v>
      </c>
      <c r="V18" s="108">
        <v>3.502092894243475</v>
      </c>
      <c r="W18" s="107">
        <v>3.5966419913423522</v>
      </c>
      <c r="X18" s="108">
        <v>3.1775013537186823</v>
      </c>
      <c r="Y18" s="108">
        <v>3.2520105315563939</v>
      </c>
      <c r="Z18" s="108">
        <v>3.5576719715981255</v>
      </c>
      <c r="AA18" s="110">
        <v>3.8456162242483316</v>
      </c>
    </row>
    <row r="19" spans="1:27">
      <c r="B19" s="92"/>
      <c r="C19" s="88"/>
      <c r="D19" s="88" t="s">
        <v>118</v>
      </c>
      <c r="E19" s="88"/>
      <c r="F19" s="90"/>
      <c r="G19" s="30" t="s">
        <v>117</v>
      </c>
      <c r="H19" s="107">
        <v>4.1661568430262435</v>
      </c>
      <c r="I19" s="108">
        <v>3.8215698382417713</v>
      </c>
      <c r="J19" s="108">
        <v>3.2674186884963632</v>
      </c>
      <c r="K19" s="107">
        <v>3.7901148522533816</v>
      </c>
      <c r="L19" s="109">
        <v>4.1037571514592912</v>
      </c>
      <c r="M19" s="108">
        <v>4.424097731792358</v>
      </c>
      <c r="N19" s="108">
        <v>4.3900937183970257</v>
      </c>
      <c r="O19" s="107">
        <v>3.7860048694512045</v>
      </c>
      <c r="P19" s="109">
        <v>4.1694676276729155</v>
      </c>
      <c r="Q19" s="108">
        <v>3.9796335182121538</v>
      </c>
      <c r="R19" s="108">
        <v>3.5789873313598548</v>
      </c>
      <c r="S19" s="107">
        <v>3.561295446263486</v>
      </c>
      <c r="T19" s="109">
        <v>3.5195478742087687</v>
      </c>
      <c r="U19" s="108">
        <v>3.3102234701079851</v>
      </c>
      <c r="V19" s="108">
        <v>3.2547783301429405</v>
      </c>
      <c r="W19" s="107">
        <v>2.98314319646596</v>
      </c>
      <c r="X19" s="108">
        <v>3.0022944738219479</v>
      </c>
      <c r="Y19" s="108">
        <v>3.3581552319126331</v>
      </c>
      <c r="Z19" s="108">
        <v>4.064113668668611</v>
      </c>
      <c r="AA19" s="110">
        <v>4.7323600264303138</v>
      </c>
    </row>
    <row r="20" spans="1:27">
      <c r="B20" s="92"/>
      <c r="C20" s="88"/>
      <c r="D20" s="88" t="s">
        <v>119</v>
      </c>
      <c r="E20" s="88"/>
      <c r="F20" s="90"/>
      <c r="G20" s="30" t="s">
        <v>117</v>
      </c>
      <c r="H20" s="107">
        <v>5.3092006473061133</v>
      </c>
      <c r="I20" s="108">
        <v>4.0772144904996708</v>
      </c>
      <c r="J20" s="108">
        <v>3.0826243282263022</v>
      </c>
      <c r="K20" s="107">
        <v>3.1274324106929043</v>
      </c>
      <c r="L20" s="109">
        <v>5.7533513374667109</v>
      </c>
      <c r="M20" s="108">
        <v>6.0144309955649362</v>
      </c>
      <c r="N20" s="108">
        <v>4.7455244269283696</v>
      </c>
      <c r="O20" s="107">
        <v>4.7821492464003938</v>
      </c>
      <c r="P20" s="109">
        <v>5.1817603558713046</v>
      </c>
      <c r="Q20" s="108">
        <v>3.8933345940040738</v>
      </c>
      <c r="R20" s="108">
        <v>3.835666145805618</v>
      </c>
      <c r="S20" s="107">
        <v>3.4389471092955262</v>
      </c>
      <c r="T20" s="109">
        <v>2.7853215077390985</v>
      </c>
      <c r="U20" s="108">
        <v>2.9847017322165925</v>
      </c>
      <c r="V20" s="108">
        <v>3.2575859621143195</v>
      </c>
      <c r="W20" s="107">
        <v>3.2938367949832923</v>
      </c>
      <c r="X20" s="108">
        <v>3.4136732564332704</v>
      </c>
      <c r="Y20" s="108">
        <v>3.2640786503697115</v>
      </c>
      <c r="Z20" s="108">
        <v>3.0454949922736603</v>
      </c>
      <c r="AA20" s="110">
        <v>2.7949768209121686</v>
      </c>
    </row>
    <row r="21" spans="1:27">
      <c r="B21" s="92"/>
      <c r="C21" s="88"/>
      <c r="D21" s="88" t="s">
        <v>120</v>
      </c>
      <c r="E21" s="88"/>
      <c r="F21" s="90"/>
      <c r="G21" s="30" t="s">
        <v>117</v>
      </c>
      <c r="H21" s="107">
        <v>3.3117658417442186</v>
      </c>
      <c r="I21" s="108">
        <v>1.6272196912567694</v>
      </c>
      <c r="J21" s="108">
        <v>3.6947806513013717</v>
      </c>
      <c r="K21" s="107">
        <v>2.4858530546069346</v>
      </c>
      <c r="L21" s="109">
        <v>4.0530740278012871</v>
      </c>
      <c r="M21" s="108">
        <v>4.599732098647749</v>
      </c>
      <c r="N21" s="108">
        <v>3.1084857628027436</v>
      </c>
      <c r="O21" s="107">
        <v>1.1542111650145443</v>
      </c>
      <c r="P21" s="109">
        <v>1.3287154524657723</v>
      </c>
      <c r="Q21" s="108">
        <v>1.2149079366635505</v>
      </c>
      <c r="R21" s="108">
        <v>2.1166090081302258</v>
      </c>
      <c r="S21" s="107">
        <v>1.804152444982094</v>
      </c>
      <c r="T21" s="109">
        <v>4.7311656057123628</v>
      </c>
      <c r="U21" s="108">
        <v>3.7412351879499823</v>
      </c>
      <c r="V21" s="108">
        <v>3.3170164751093552</v>
      </c>
      <c r="W21" s="107">
        <v>3.0631888633844397</v>
      </c>
      <c r="X21" s="108">
        <v>2.3459708265167336</v>
      </c>
      <c r="Y21" s="108">
        <v>2.4772646009011225</v>
      </c>
      <c r="Z21" s="108">
        <v>2.525425830799108</v>
      </c>
      <c r="AA21" s="110">
        <v>2.5846370475580471</v>
      </c>
    </row>
    <row r="22" spans="1:27">
      <c r="B22" s="92"/>
      <c r="C22" s="88"/>
      <c r="D22" s="88" t="s">
        <v>121</v>
      </c>
      <c r="E22" s="88"/>
      <c r="F22" s="90"/>
      <c r="G22" s="30" t="s">
        <v>117</v>
      </c>
      <c r="H22" s="107">
        <v>0.56977474361249847</v>
      </c>
      <c r="I22" s="108">
        <v>2.448861047300511</v>
      </c>
      <c r="J22" s="108">
        <v>2.5538327235996832</v>
      </c>
      <c r="K22" s="107">
        <v>1.5172352387562</v>
      </c>
      <c r="L22" s="109">
        <v>0.21828621639107837</v>
      </c>
      <c r="M22" s="108">
        <v>-0.16156864768726109</v>
      </c>
      <c r="N22" s="108">
        <v>1.1050948275837129</v>
      </c>
      <c r="O22" s="107">
        <v>1.1600166630165916</v>
      </c>
      <c r="P22" s="109">
        <v>1.2120477225969069</v>
      </c>
      <c r="Q22" s="108">
        <v>2.8916677086830305</v>
      </c>
      <c r="R22" s="108">
        <v>2.9408659005948152</v>
      </c>
      <c r="S22" s="107">
        <v>2.6603939368948488</v>
      </c>
      <c r="T22" s="109">
        <v>4.8470628773864917</v>
      </c>
      <c r="U22" s="108">
        <v>2.9370092191128379</v>
      </c>
      <c r="V22" s="108">
        <v>1.4746353619183594</v>
      </c>
      <c r="W22" s="107">
        <v>1.0773140966170729</v>
      </c>
      <c r="X22" s="108">
        <v>1.1168547797765598</v>
      </c>
      <c r="Y22" s="108">
        <v>1.372857697417416</v>
      </c>
      <c r="Z22" s="108">
        <v>1.6658028659112745</v>
      </c>
      <c r="AA22" s="110">
        <v>1.9064008534841719</v>
      </c>
    </row>
    <row r="23" spans="1:27">
      <c r="B23" s="92"/>
      <c r="C23" s="88"/>
      <c r="D23" s="88" t="s">
        <v>122</v>
      </c>
      <c r="E23" s="88"/>
      <c r="F23" s="90"/>
      <c r="G23" s="30" t="s">
        <v>117</v>
      </c>
      <c r="H23" s="107">
        <v>0.72271701715251879</v>
      </c>
      <c r="I23" s="108">
        <v>1.9489312408632884</v>
      </c>
      <c r="J23" s="108">
        <v>2.8036963245815514</v>
      </c>
      <c r="K23" s="107">
        <v>1.1718786274461479</v>
      </c>
      <c r="L23" s="109">
        <v>2.5284219514079922</v>
      </c>
      <c r="M23" s="108">
        <v>0.13179222148576741</v>
      </c>
      <c r="N23" s="108">
        <v>0.56463599462594516</v>
      </c>
      <c r="O23" s="107">
        <v>-0.1711305614061871</v>
      </c>
      <c r="P23" s="109">
        <v>-0.52122811995720042</v>
      </c>
      <c r="Q23" s="108">
        <v>2.0709289636470061</v>
      </c>
      <c r="R23" s="108">
        <v>3.1187268607424556</v>
      </c>
      <c r="S23" s="107">
        <v>3.0272624960109908</v>
      </c>
      <c r="T23" s="109">
        <v>5.8133020973489664</v>
      </c>
      <c r="U23" s="108">
        <v>3.8559158996490623</v>
      </c>
      <c r="V23" s="108">
        <v>1.2194682878902512</v>
      </c>
      <c r="W23" s="107">
        <v>0.53759126100048604</v>
      </c>
      <c r="X23" s="108">
        <v>0.60911984997819957</v>
      </c>
      <c r="Y23" s="108">
        <v>0.99999567425246028</v>
      </c>
      <c r="Z23" s="108">
        <v>1.3800557507312732</v>
      </c>
      <c r="AA23" s="110">
        <v>1.6879039185467235</v>
      </c>
    </row>
    <row r="24" spans="1:27">
      <c r="B24" s="92"/>
      <c r="C24" s="88"/>
      <c r="D24" s="88" t="s">
        <v>123</v>
      </c>
      <c r="E24" s="88"/>
      <c r="F24" s="90"/>
      <c r="G24" s="30" t="s">
        <v>117</v>
      </c>
      <c r="H24" s="107">
        <v>-0.15184486486198523</v>
      </c>
      <c r="I24" s="108">
        <v>0.49037277816682945</v>
      </c>
      <c r="J24" s="108">
        <v>-0.24304923841744142</v>
      </c>
      <c r="K24" s="107">
        <v>0.34135632944187932</v>
      </c>
      <c r="L24" s="109">
        <v>-2.2531661865543811</v>
      </c>
      <c r="M24" s="108">
        <v>-0.29297475123996719</v>
      </c>
      <c r="N24" s="108">
        <v>0.53742434168073316</v>
      </c>
      <c r="O24" s="107">
        <v>1.3334291291774889</v>
      </c>
      <c r="P24" s="109">
        <v>1.742357499793215</v>
      </c>
      <c r="Q24" s="108">
        <v>0.8040866810650158</v>
      </c>
      <c r="R24" s="108">
        <v>-0.17248172622208813</v>
      </c>
      <c r="S24" s="107">
        <v>-0.35608881593874742</v>
      </c>
      <c r="T24" s="109">
        <v>-0.9131547743151458</v>
      </c>
      <c r="U24" s="108">
        <v>-0.88478992513446997</v>
      </c>
      <c r="V24" s="108">
        <v>0.25209288128480978</v>
      </c>
      <c r="W24" s="107">
        <v>0.53683684763785777</v>
      </c>
      <c r="X24" s="108">
        <v>0.50466093983871474</v>
      </c>
      <c r="Y24" s="108">
        <v>0.36917033577657321</v>
      </c>
      <c r="Z24" s="108">
        <v>0.28185732693081889</v>
      </c>
      <c r="AA24" s="110">
        <v>0.21487013353373641</v>
      </c>
    </row>
    <row r="25" spans="1:27" ht="4.3499999999999996" customHeight="1">
      <c r="B25" s="92"/>
      <c r="C25" s="88"/>
      <c r="D25" s="88"/>
      <c r="E25" s="88"/>
      <c r="F25" s="90"/>
      <c r="G25" s="30"/>
      <c r="H25" s="90"/>
      <c r="I25" s="88"/>
      <c r="J25" s="88"/>
      <c r="K25" s="90"/>
      <c r="L25" s="89"/>
      <c r="M25" s="88"/>
      <c r="N25" s="88"/>
      <c r="O25" s="90"/>
      <c r="P25" s="89"/>
      <c r="Q25" s="88"/>
      <c r="R25" s="88"/>
      <c r="S25" s="90"/>
      <c r="T25" s="89"/>
      <c r="U25" s="88"/>
      <c r="V25" s="88"/>
      <c r="W25" s="90"/>
      <c r="X25" s="88"/>
      <c r="Y25" s="88"/>
      <c r="Z25" s="88"/>
      <c r="AA25" s="91"/>
    </row>
    <row r="26" spans="1:27" ht="15" thickBot="1">
      <c r="B26" s="99"/>
      <c r="C26" s="100" t="s">
        <v>124</v>
      </c>
      <c r="D26" s="100"/>
      <c r="E26" s="100"/>
      <c r="F26" s="101"/>
      <c r="G26" s="123" t="s">
        <v>125</v>
      </c>
      <c r="H26" s="111">
        <v>5.255714201936712</v>
      </c>
      <c r="I26" s="112">
        <v>3.3897967726085341</v>
      </c>
      <c r="J26" s="112">
        <v>2.8048734655144756</v>
      </c>
      <c r="K26" s="111">
        <v>2.4188690234313412</v>
      </c>
      <c r="L26" s="113">
        <v>3.9344753638109751</v>
      </c>
      <c r="M26" s="112">
        <v>7.5231664424744764</v>
      </c>
      <c r="N26" s="112">
        <v>4.6383964718933868</v>
      </c>
      <c r="O26" s="111">
        <v>4.9461063988562586</v>
      </c>
      <c r="P26" s="113">
        <v>4.6227830885850523</v>
      </c>
      <c r="Q26" s="112">
        <v>2.0691934896531734</v>
      </c>
      <c r="R26" s="112">
        <v>3.6447353538434442</v>
      </c>
      <c r="S26" s="111">
        <v>3.2700229600419988</v>
      </c>
      <c r="T26" s="113">
        <v>3.6001016768057355</v>
      </c>
      <c r="U26" s="112">
        <v>3.2859059870394844</v>
      </c>
      <c r="V26" s="112">
        <v>2.4863212587516728</v>
      </c>
      <c r="W26" s="111">
        <v>1.8714371747533534</v>
      </c>
      <c r="X26" s="112">
        <v>1.6655795665925694</v>
      </c>
      <c r="Y26" s="112">
        <v>2.0000270632164501</v>
      </c>
      <c r="Z26" s="112">
        <v>2.7190825278032804</v>
      </c>
      <c r="AA26" s="114">
        <v>3.2770572928901203</v>
      </c>
    </row>
    <row r="27" spans="1:27" ht="4.3499999999999996" customHeight="1">
      <c r="A27" s="124"/>
      <c r="B27" s="124"/>
      <c r="C27" s="124"/>
      <c r="D27" s="124"/>
      <c r="E27" s="124"/>
      <c r="F27" s="124"/>
      <c r="G27" s="124"/>
    </row>
    <row r="28" spans="1:27" ht="12" customHeight="1">
      <c r="A28" s="124"/>
      <c r="B28" s="124" t="s">
        <v>106</v>
      </c>
      <c r="C28" s="124"/>
      <c r="D28" s="124"/>
      <c r="E28" s="124"/>
      <c r="F28" s="124"/>
      <c r="G28" s="124"/>
      <c r="H28" s="124"/>
    </row>
    <row r="29" spans="1:27" ht="12" customHeight="1">
      <c r="A29" s="124"/>
      <c r="B29" s="124" t="s">
        <v>126</v>
      </c>
      <c r="C29" s="124"/>
      <c r="D29" s="124"/>
      <c r="E29" s="124"/>
      <c r="F29" s="213"/>
      <c r="G29" s="124"/>
      <c r="H29" s="124"/>
      <c r="I29" s="73"/>
      <c r="J29" s="73"/>
      <c r="K29" s="73"/>
      <c r="L29" s="73"/>
      <c r="M29" s="73"/>
      <c r="N29" s="73"/>
      <c r="O29" s="73"/>
    </row>
    <row r="30" spans="1:27" ht="12" customHeight="1">
      <c r="A30" s="124"/>
      <c r="B30" s="124" t="s">
        <v>127</v>
      </c>
      <c r="C30" s="124"/>
      <c r="D30" s="124"/>
      <c r="E30" s="124"/>
      <c r="F30" s="213"/>
      <c r="G30" s="124"/>
      <c r="H30" s="124"/>
    </row>
    <row r="31" spans="1:27">
      <c r="G31" s="72"/>
    </row>
    <row r="32" spans="1:27" ht="15" thickBot="1">
      <c r="F32" s="74" t="s">
        <v>11</v>
      </c>
    </row>
    <row r="33" spans="5:23">
      <c r="F33" s="209"/>
      <c r="G33" s="210"/>
      <c r="H33" s="273">
        <v>46082</v>
      </c>
      <c r="I33" s="273">
        <v>46113</v>
      </c>
      <c r="J33" s="273">
        <v>46143</v>
      </c>
      <c r="K33" s="273">
        <v>46174</v>
      </c>
      <c r="L33" s="273">
        <v>46204</v>
      </c>
      <c r="M33" s="273">
        <v>46235</v>
      </c>
      <c r="N33" s="273">
        <v>46266</v>
      </c>
      <c r="O33" s="273">
        <v>46296</v>
      </c>
      <c r="P33" s="273">
        <v>46327</v>
      </c>
      <c r="Q33" s="273">
        <v>46357</v>
      </c>
      <c r="R33" s="273">
        <v>46388</v>
      </c>
      <c r="S33" s="273">
        <v>46419</v>
      </c>
      <c r="T33" s="273">
        <v>46447</v>
      </c>
      <c r="U33" s="273">
        <v>46478</v>
      </c>
      <c r="V33" s="273">
        <v>46508</v>
      </c>
      <c r="W33" s="274">
        <v>46539</v>
      </c>
    </row>
    <row r="34" spans="5:23" ht="15" thickBot="1">
      <c r="F34" s="211" t="s">
        <v>107</v>
      </c>
      <c r="G34" s="102" t="s">
        <v>128</v>
      </c>
      <c r="H34" s="275">
        <v>3.7104254890098787</v>
      </c>
      <c r="I34" s="275">
        <v>4.1297340854149667</v>
      </c>
      <c r="J34" s="275">
        <v>3.9683335003507239</v>
      </c>
      <c r="K34" s="275">
        <v>3.4979012592444576</v>
      </c>
      <c r="L34" s="275">
        <v>3.2065325632344184</v>
      </c>
      <c r="M34" s="275">
        <v>3.1141179982091387</v>
      </c>
      <c r="N34" s="275">
        <v>3.1975751457653701</v>
      </c>
      <c r="O34" s="275">
        <v>3.2850995670758749</v>
      </c>
      <c r="P34" s="275">
        <v>3.1674412240089111</v>
      </c>
      <c r="Q34" s="275">
        <v>3.5228146770587045</v>
      </c>
      <c r="R34" s="275">
        <v>2.3555675997835976</v>
      </c>
      <c r="S34" s="275">
        <v>2.651227555797476</v>
      </c>
      <c r="T34" s="275">
        <v>2.9613993831935943</v>
      </c>
      <c r="U34" s="275">
        <v>2.8669760647343168</v>
      </c>
      <c r="V34" s="275">
        <v>2.8576712780092919</v>
      </c>
      <c r="W34" s="276">
        <v>3.2988839089829014</v>
      </c>
    </row>
    <row r="35" spans="5:23">
      <c r="E35" s="124"/>
      <c r="F35" s="124" t="s">
        <v>106</v>
      </c>
      <c r="G35" s="128"/>
      <c r="H35" s="128"/>
    </row>
    <row r="36" spans="5:23">
      <c r="G36" s="128"/>
      <c r="H36" s="128"/>
    </row>
    <row r="37" spans="5:23">
      <c r="G37" s="128"/>
      <c r="H37" s="128"/>
    </row>
    <row r="38" spans="5:23">
      <c r="G38" s="128"/>
      <c r="H38" s="128"/>
    </row>
    <row r="46" spans="5:23">
      <c r="H46" s="73"/>
      <c r="I46" s="73"/>
      <c r="J46" s="73"/>
      <c r="K46" s="73"/>
      <c r="L46" s="73"/>
      <c r="M46" s="73"/>
      <c r="N46" s="73"/>
      <c r="O46" s="73"/>
    </row>
  </sheetData>
  <mergeCells count="9">
    <mergeCell ref="X3:AA3"/>
    <mergeCell ref="P3:S3"/>
    <mergeCell ref="T3:W3"/>
    <mergeCell ref="B3:F4"/>
    <mergeCell ref="G3:G4"/>
    <mergeCell ref="K3:K4"/>
    <mergeCell ref="L3:O3"/>
    <mergeCell ref="J3:J4"/>
    <mergeCell ref="I3:I4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1"/>
    <pageSetUpPr fitToPage="1"/>
  </sheetPr>
  <dimension ref="A1:DM71"/>
  <sheetViews>
    <sheetView showGridLines="0" zoomScale="80" zoomScaleNormal="80" workbookViewId="0">
      <selection activeCell="K77" sqref="K77"/>
    </sheetView>
  </sheetViews>
  <sheetFormatPr defaultColWidth="9.140625" defaultRowHeight="14.25"/>
  <cols>
    <col min="1" max="5" width="3.140625" style="69" customWidth="1"/>
    <col min="6" max="6" width="35.85546875" style="69" customWidth="1"/>
    <col min="7" max="7" width="21.42578125" style="69" customWidth="1"/>
    <col min="8" max="8" width="10.5703125" style="69" customWidth="1"/>
    <col min="9" max="15" width="9.140625" style="69" customWidth="1"/>
    <col min="16" max="18" width="9.140625" style="69"/>
    <col min="19" max="23" width="9.140625" style="69" customWidth="1"/>
    <col min="24" max="27" width="9.140625" style="69"/>
    <col min="28" max="31" width="9.140625" style="69" customWidth="1"/>
    <col min="32" max="16384" width="9.140625" style="69"/>
  </cols>
  <sheetData>
    <row r="1" spans="2:27" ht="22.5" customHeight="1" thickBot="1">
      <c r="B1" s="221" t="s">
        <v>131</v>
      </c>
      <c r="C1" s="222"/>
      <c r="D1" s="222"/>
      <c r="E1" s="222"/>
      <c r="F1" s="222"/>
    </row>
    <row r="2" spans="2:27" ht="30" customHeight="1">
      <c r="B2" s="219" t="str">
        <f>" "&amp;Summary!H3&amp;" - labour market [level]"</f>
        <v xml:space="preserve"> Autumn 2026 medium-term forecast (MTF-2026Q3) - labour market [level]</v>
      </c>
      <c r="C2" s="220"/>
      <c r="D2" s="220"/>
      <c r="E2" s="220"/>
      <c r="F2" s="220"/>
      <c r="G2" s="220"/>
      <c r="H2" s="220"/>
      <c r="I2" s="220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3" spans="2:27">
      <c r="B3" s="308" t="s">
        <v>15</v>
      </c>
      <c r="C3" s="309"/>
      <c r="D3" s="309"/>
      <c r="E3" s="309"/>
      <c r="F3" s="310"/>
      <c r="G3" s="311" t="s">
        <v>16</v>
      </c>
      <c r="H3" s="76" t="s">
        <v>14</v>
      </c>
      <c r="I3" s="293">
        <v>2026</v>
      </c>
      <c r="J3" s="293">
        <v>2027</v>
      </c>
      <c r="K3" s="296">
        <v>2028</v>
      </c>
      <c r="L3" s="312">
        <v>2025</v>
      </c>
      <c r="M3" s="313"/>
      <c r="N3" s="313"/>
      <c r="O3" s="314"/>
      <c r="P3" s="312">
        <v>2026</v>
      </c>
      <c r="Q3" s="313"/>
      <c r="R3" s="313"/>
      <c r="S3" s="314"/>
      <c r="T3" s="312">
        <v>2027</v>
      </c>
      <c r="U3" s="313"/>
      <c r="V3" s="313"/>
      <c r="W3" s="314"/>
      <c r="X3" s="313">
        <v>2028</v>
      </c>
      <c r="Y3" s="313"/>
      <c r="Z3" s="313"/>
      <c r="AA3" s="315"/>
    </row>
    <row r="4" spans="2:27">
      <c r="B4" s="303"/>
      <c r="C4" s="304"/>
      <c r="D4" s="304"/>
      <c r="E4" s="304"/>
      <c r="F4" s="305"/>
      <c r="G4" s="307"/>
      <c r="H4" s="77">
        <v>2025</v>
      </c>
      <c r="I4" s="294"/>
      <c r="J4" s="294"/>
      <c r="K4" s="297"/>
      <c r="L4" s="78" t="s">
        <v>0</v>
      </c>
      <c r="M4" s="79" t="s">
        <v>1</v>
      </c>
      <c r="N4" s="79" t="s">
        <v>2</v>
      </c>
      <c r="O4" s="80" t="s">
        <v>3</v>
      </c>
      <c r="P4" s="78" t="s">
        <v>0</v>
      </c>
      <c r="Q4" s="79" t="s">
        <v>1</v>
      </c>
      <c r="R4" s="79" t="s">
        <v>2</v>
      </c>
      <c r="S4" s="80" t="s">
        <v>3</v>
      </c>
      <c r="T4" s="78" t="s">
        <v>0</v>
      </c>
      <c r="U4" s="79" t="s">
        <v>1</v>
      </c>
      <c r="V4" s="79" t="s">
        <v>2</v>
      </c>
      <c r="W4" s="80" t="s">
        <v>3</v>
      </c>
      <c r="X4" s="79" t="s">
        <v>0</v>
      </c>
      <c r="Y4" s="79" t="s">
        <v>1</v>
      </c>
      <c r="Z4" s="79" t="s">
        <v>2</v>
      </c>
      <c r="AA4" s="81" t="s">
        <v>3</v>
      </c>
    </row>
    <row r="5" spans="2:27" ht="4.3499999999999996" customHeight="1">
      <c r="B5" s="82"/>
      <c r="C5" s="83"/>
      <c r="D5" s="83"/>
      <c r="E5" s="83"/>
      <c r="F5" s="84"/>
      <c r="G5" s="85"/>
      <c r="H5" s="163"/>
      <c r="I5" s="132"/>
      <c r="J5" s="132"/>
      <c r="K5" s="133"/>
      <c r="L5" s="87"/>
      <c r="M5" s="87"/>
      <c r="N5" s="87"/>
      <c r="O5" s="87"/>
      <c r="P5" s="87"/>
      <c r="Q5" s="87"/>
      <c r="R5" s="87"/>
      <c r="S5" s="87"/>
      <c r="T5" s="134"/>
      <c r="U5" s="87"/>
      <c r="V5" s="87"/>
      <c r="W5" s="86"/>
      <c r="X5" s="87"/>
      <c r="Y5" s="87"/>
      <c r="Z5" s="87"/>
      <c r="AA5" s="120"/>
    </row>
    <row r="6" spans="2:27">
      <c r="B6" s="82" t="s">
        <v>132</v>
      </c>
      <c r="C6" s="83"/>
      <c r="D6" s="83"/>
      <c r="E6" s="83"/>
      <c r="F6" s="136"/>
      <c r="G6" s="162"/>
      <c r="H6" s="163"/>
      <c r="I6" s="132"/>
      <c r="J6" s="132"/>
      <c r="K6" s="133"/>
      <c r="L6" s="87"/>
      <c r="M6" s="87"/>
      <c r="N6" s="87"/>
      <c r="O6" s="87"/>
      <c r="P6" s="87"/>
      <c r="Q6" s="87"/>
      <c r="R6" s="87"/>
      <c r="S6" s="87"/>
      <c r="T6" s="134"/>
      <c r="U6" s="87"/>
      <c r="V6" s="87"/>
      <c r="W6" s="86"/>
      <c r="X6" s="87"/>
      <c r="Y6" s="87"/>
      <c r="Z6" s="87"/>
      <c r="AA6" s="120"/>
    </row>
    <row r="7" spans="2:27">
      <c r="B7" s="82"/>
      <c r="C7" s="135" t="s">
        <v>36</v>
      </c>
      <c r="D7" s="83"/>
      <c r="E7" s="83"/>
      <c r="F7" s="136"/>
      <c r="G7" s="30" t="s">
        <v>133</v>
      </c>
      <c r="H7" s="172">
        <v>2427.0570000000002</v>
      </c>
      <c r="I7" s="18">
        <v>2426.8039778890607</v>
      </c>
      <c r="J7" s="18">
        <v>2423.5006755336913</v>
      </c>
      <c r="K7" s="188">
        <v>2423.8613216124113</v>
      </c>
      <c r="L7" s="189">
        <v>2427.4179999999997</v>
      </c>
      <c r="M7" s="190">
        <v>2428.2650000000003</v>
      </c>
      <c r="N7" s="190">
        <v>2425.299</v>
      </c>
      <c r="O7" s="191">
        <v>2427.2459999999996</v>
      </c>
      <c r="P7" s="190">
        <v>2425.4250000000002</v>
      </c>
      <c r="Q7" s="190">
        <v>2428.4400000000005</v>
      </c>
      <c r="R7" s="190">
        <v>2427.6284831291277</v>
      </c>
      <c r="S7" s="190">
        <v>2425.7224284271151</v>
      </c>
      <c r="T7" s="189">
        <v>2424.0689336870992</v>
      </c>
      <c r="U7" s="190">
        <v>2423.693501410286</v>
      </c>
      <c r="V7" s="190">
        <v>2423.2060837801846</v>
      </c>
      <c r="W7" s="191">
        <v>2423.0341832571953</v>
      </c>
      <c r="X7" s="190">
        <v>2423.2896378736068</v>
      </c>
      <c r="Y7" s="190">
        <v>2423.8255525022491</v>
      </c>
      <c r="Z7" s="190">
        <v>2424.2090249510825</v>
      </c>
      <c r="AA7" s="192">
        <v>2424.1210711227068</v>
      </c>
    </row>
    <row r="8" spans="2:27" ht="4.3499999999999996" customHeight="1">
      <c r="B8" s="92"/>
      <c r="C8" s="88"/>
      <c r="D8" s="121"/>
      <c r="E8" s="88"/>
      <c r="F8" s="90"/>
      <c r="G8" s="30"/>
      <c r="H8" s="193"/>
      <c r="I8" s="190"/>
      <c r="J8" s="190"/>
      <c r="K8" s="191"/>
      <c r="L8" s="189"/>
      <c r="M8" s="190"/>
      <c r="N8" s="190"/>
      <c r="O8" s="191"/>
      <c r="P8" s="190"/>
      <c r="Q8" s="190"/>
      <c r="R8" s="190"/>
      <c r="S8" s="190"/>
      <c r="T8" s="189"/>
      <c r="U8" s="190"/>
      <c r="V8" s="190"/>
      <c r="W8" s="191"/>
      <c r="X8" s="190"/>
      <c r="Y8" s="190"/>
      <c r="Z8" s="190"/>
      <c r="AA8" s="192"/>
    </row>
    <row r="9" spans="2:27">
      <c r="B9" s="92"/>
      <c r="C9" s="88"/>
      <c r="D9" s="121" t="s">
        <v>134</v>
      </c>
      <c r="E9" s="88"/>
      <c r="F9" s="90"/>
      <c r="G9" s="30" t="s">
        <v>133</v>
      </c>
      <c r="H9" s="193">
        <v>2082.6567500000001</v>
      </c>
      <c r="I9" s="190">
        <v>2093.9996181871106</v>
      </c>
      <c r="J9" s="190">
        <v>2093.2192627130885</v>
      </c>
      <c r="K9" s="191">
        <v>2093.5185488661832</v>
      </c>
      <c r="L9" s="237"/>
      <c r="M9" s="238"/>
      <c r="N9" s="238"/>
      <c r="O9" s="239"/>
      <c r="P9" s="238"/>
      <c r="Q9" s="238"/>
      <c r="R9" s="238"/>
      <c r="S9" s="238"/>
      <c r="T9" s="237"/>
      <c r="U9" s="238"/>
      <c r="V9" s="238"/>
      <c r="W9" s="239"/>
      <c r="X9" s="238"/>
      <c r="Y9" s="238"/>
      <c r="Z9" s="238"/>
      <c r="AA9" s="240"/>
    </row>
    <row r="10" spans="2:27">
      <c r="B10" s="92"/>
      <c r="C10" s="88"/>
      <c r="D10" s="121" t="s">
        <v>135</v>
      </c>
      <c r="E10" s="88"/>
      <c r="F10" s="90"/>
      <c r="G10" s="30" t="s">
        <v>133</v>
      </c>
      <c r="H10" s="193">
        <v>344.40025000000009</v>
      </c>
      <c r="I10" s="190">
        <v>332.80435970195049</v>
      </c>
      <c r="J10" s="190">
        <v>330.28141282060238</v>
      </c>
      <c r="K10" s="191">
        <v>330.34277274622804</v>
      </c>
      <c r="L10" s="237"/>
      <c r="M10" s="238"/>
      <c r="N10" s="238"/>
      <c r="O10" s="239"/>
      <c r="P10" s="238"/>
      <c r="Q10" s="238"/>
      <c r="R10" s="238"/>
      <c r="S10" s="238"/>
      <c r="T10" s="237"/>
      <c r="U10" s="238"/>
      <c r="V10" s="238"/>
      <c r="W10" s="239"/>
      <c r="X10" s="238"/>
      <c r="Y10" s="238"/>
      <c r="Z10" s="238"/>
      <c r="AA10" s="240"/>
    </row>
    <row r="11" spans="2:27" ht="4.3499999999999996" customHeight="1">
      <c r="B11" s="92"/>
      <c r="C11" s="88"/>
      <c r="D11" s="88"/>
      <c r="E11" s="88"/>
      <c r="F11" s="90"/>
      <c r="G11" s="30"/>
      <c r="H11" s="194"/>
      <c r="I11" s="88"/>
      <c r="J11" s="88"/>
      <c r="K11" s="90"/>
      <c r="L11" s="89"/>
      <c r="M11" s="88"/>
      <c r="N11" s="88"/>
      <c r="O11" s="90"/>
      <c r="P11" s="88"/>
      <c r="Q11" s="88"/>
      <c r="R11" s="88"/>
      <c r="S11" s="88"/>
      <c r="T11" s="89"/>
      <c r="U11" s="88"/>
      <c r="V11" s="88"/>
      <c r="W11" s="90"/>
      <c r="X11" s="88"/>
      <c r="Y11" s="88"/>
      <c r="Z11" s="88"/>
      <c r="AA11" s="91"/>
    </row>
    <row r="12" spans="2:27">
      <c r="B12" s="92"/>
      <c r="C12" s="88" t="s">
        <v>136</v>
      </c>
      <c r="D12" s="88"/>
      <c r="E12" s="88"/>
      <c r="F12" s="90"/>
      <c r="G12" s="30" t="s">
        <v>137</v>
      </c>
      <c r="H12" s="116">
        <v>149.53700000000003</v>
      </c>
      <c r="I12" s="108">
        <v>158.88881765490379</v>
      </c>
      <c r="J12" s="108">
        <v>164.93307461603521</v>
      </c>
      <c r="K12" s="107">
        <v>163.41008239548466</v>
      </c>
      <c r="L12" s="137">
        <v>144.22557191519442</v>
      </c>
      <c r="M12" s="8">
        <v>148.46481158358696</v>
      </c>
      <c r="N12" s="8">
        <v>151.08589609647456</v>
      </c>
      <c r="O12" s="9">
        <v>154.37172040474411</v>
      </c>
      <c r="P12" s="8">
        <v>158.97929902262013</v>
      </c>
      <c r="Q12" s="8">
        <v>156.68022762170833</v>
      </c>
      <c r="R12" s="8">
        <v>158.49807615223699</v>
      </c>
      <c r="S12" s="8">
        <v>161.39766782304969</v>
      </c>
      <c r="T12" s="137">
        <v>163.88825148194564</v>
      </c>
      <c r="U12" s="8">
        <v>164.78785122287204</v>
      </c>
      <c r="V12" s="8">
        <v>165.48228220764409</v>
      </c>
      <c r="W12" s="9">
        <v>165.57391355167908</v>
      </c>
      <c r="X12" s="8">
        <v>164.97643601207162</v>
      </c>
      <c r="Y12" s="8">
        <v>163.89289616388328</v>
      </c>
      <c r="Z12" s="8">
        <v>162.78137671555507</v>
      </c>
      <c r="AA12" s="10">
        <v>161.98962069042867</v>
      </c>
    </row>
    <row r="13" spans="2:27">
      <c r="B13" s="92"/>
      <c r="C13" s="88" t="s">
        <v>42</v>
      </c>
      <c r="D13" s="88"/>
      <c r="E13" s="88"/>
      <c r="F13" s="90"/>
      <c r="G13" s="30" t="s">
        <v>13</v>
      </c>
      <c r="H13" s="116">
        <v>5.4177819547412822</v>
      </c>
      <c r="I13" s="108">
        <v>5.7683854189318167</v>
      </c>
      <c r="J13" s="108">
        <v>6.0041491976401815</v>
      </c>
      <c r="K13" s="107">
        <v>5.9624659279334757</v>
      </c>
      <c r="L13" s="109">
        <v>5.215983500239501</v>
      </c>
      <c r="M13" s="108">
        <v>5.3793046940644924</v>
      </c>
      <c r="N13" s="108">
        <v>5.4769534109865461</v>
      </c>
      <c r="O13" s="107">
        <v>5.5988862136745903</v>
      </c>
      <c r="P13" s="108">
        <v>5.7596796058871851</v>
      </c>
      <c r="Q13" s="108">
        <v>5.6876116082764678</v>
      </c>
      <c r="R13" s="108">
        <v>5.7593777671597746</v>
      </c>
      <c r="S13" s="108">
        <v>5.8668726944038418</v>
      </c>
      <c r="T13" s="109">
        <v>5.9617406868659737</v>
      </c>
      <c r="U13" s="108">
        <v>5.9969366768267545</v>
      </c>
      <c r="V13" s="108">
        <v>6.0255655418516509</v>
      </c>
      <c r="W13" s="107">
        <v>6.0323538850163478</v>
      </c>
      <c r="X13" s="108">
        <v>6.0141457654322776</v>
      </c>
      <c r="Y13" s="108">
        <v>5.9782459088930215</v>
      </c>
      <c r="Z13" s="108">
        <v>5.9413450225760389</v>
      </c>
      <c r="AA13" s="110">
        <v>5.916127014832564</v>
      </c>
    </row>
    <row r="14" spans="2:27" ht="4.3499999999999996" customHeight="1">
      <c r="B14" s="92"/>
      <c r="C14" s="88"/>
      <c r="D14" s="88"/>
      <c r="E14" s="88"/>
      <c r="F14" s="90"/>
      <c r="G14" s="30"/>
      <c r="H14" s="194"/>
      <c r="I14" s="88"/>
      <c r="J14" s="88"/>
      <c r="K14" s="90"/>
      <c r="L14" s="89"/>
      <c r="M14" s="88"/>
      <c r="N14" s="88"/>
      <c r="O14" s="90"/>
      <c r="P14" s="88"/>
      <c r="Q14" s="88"/>
      <c r="R14" s="88"/>
      <c r="S14" s="88"/>
      <c r="T14" s="89"/>
      <c r="U14" s="88"/>
      <c r="V14" s="88"/>
      <c r="W14" s="90"/>
      <c r="X14" s="88"/>
      <c r="Y14" s="88"/>
      <c r="Z14" s="88"/>
      <c r="AA14" s="91"/>
    </row>
    <row r="15" spans="2:27">
      <c r="B15" s="82" t="s">
        <v>138</v>
      </c>
      <c r="C15" s="88"/>
      <c r="D15" s="88"/>
      <c r="E15" s="88"/>
      <c r="F15" s="90"/>
      <c r="G15" s="30"/>
      <c r="H15" s="194"/>
      <c r="I15" s="88"/>
      <c r="J15" s="88"/>
      <c r="K15" s="90"/>
      <c r="L15" s="89"/>
      <c r="M15" s="88"/>
      <c r="N15" s="88"/>
      <c r="O15" s="90"/>
      <c r="P15" s="88"/>
      <c r="Q15" s="88"/>
      <c r="R15" s="88"/>
      <c r="S15" s="88"/>
      <c r="T15" s="89"/>
      <c r="U15" s="88"/>
      <c r="V15" s="88"/>
      <c r="W15" s="90"/>
      <c r="X15" s="88"/>
      <c r="Y15" s="88"/>
      <c r="Z15" s="88"/>
      <c r="AA15" s="91"/>
    </row>
    <row r="16" spans="2:27">
      <c r="B16" s="92"/>
      <c r="C16" s="88" t="s">
        <v>139</v>
      </c>
      <c r="D16" s="88"/>
      <c r="E16" s="88"/>
      <c r="F16" s="90"/>
      <c r="G16" s="30" t="s">
        <v>140</v>
      </c>
      <c r="H16" s="195">
        <v>28296.882335507278</v>
      </c>
      <c r="I16" s="23">
        <v>29501.389367960321</v>
      </c>
      <c r="J16" s="23">
        <v>30946.236271688624</v>
      </c>
      <c r="K16" s="196">
        <v>32534.262604988831</v>
      </c>
      <c r="L16" s="197">
        <v>6876.7311349462643</v>
      </c>
      <c r="M16" s="23">
        <v>7114.5211898891594</v>
      </c>
      <c r="N16" s="23">
        <v>7100.863083939239</v>
      </c>
      <c r="O16" s="196">
        <v>7204.5474709176997</v>
      </c>
      <c r="P16" s="23">
        <v>7264.5937007535103</v>
      </c>
      <c r="Q16" s="23">
        <v>7327.2720243865069</v>
      </c>
      <c r="R16" s="23">
        <v>7411.2860745358621</v>
      </c>
      <c r="S16" s="23">
        <v>7498.0521767356013</v>
      </c>
      <c r="T16" s="197">
        <v>7602.7003470324462</v>
      </c>
      <c r="U16" s="23">
        <v>7691.0318726220157</v>
      </c>
      <c r="V16" s="23">
        <v>7779.9982854280843</v>
      </c>
      <c r="W16" s="196">
        <v>7872.5696310075009</v>
      </c>
      <c r="X16" s="23">
        <v>7977.8316038661696</v>
      </c>
      <c r="Y16" s="23">
        <v>8083.2158096055764</v>
      </c>
      <c r="Z16" s="23">
        <v>8186.8917112751105</v>
      </c>
      <c r="AA16" s="198">
        <v>8286.2644027942843</v>
      </c>
    </row>
    <row r="17" spans="1:117" s="130" customFormat="1">
      <c r="A17" s="1"/>
      <c r="B17" s="199"/>
      <c r="C17" s="3" t="s">
        <v>141</v>
      </c>
      <c r="D17" s="3"/>
      <c r="E17" s="3"/>
      <c r="F17" s="5"/>
      <c r="G17" s="30" t="s">
        <v>140</v>
      </c>
      <c r="H17" s="200">
        <v>1746.757356919233</v>
      </c>
      <c r="I17" s="201">
        <v>1827.6892026718631</v>
      </c>
      <c r="J17" s="201">
        <v>1908.7428543286478</v>
      </c>
      <c r="K17" s="202">
        <v>2003.0900303549815</v>
      </c>
      <c r="L17" s="23">
        <v>1699.998735068403</v>
      </c>
      <c r="M17" s="23">
        <v>1752.4929399045639</v>
      </c>
      <c r="N17" s="23">
        <v>1752.9238009652827</v>
      </c>
      <c r="O17" s="196">
        <v>1781.5571593429195</v>
      </c>
      <c r="P17" s="23">
        <v>1800.8031686741904</v>
      </c>
      <c r="Q17" s="23">
        <v>1819.753535405601</v>
      </c>
      <c r="R17" s="23">
        <v>1836.4565145346405</v>
      </c>
      <c r="S17" s="196">
        <v>1853.697083983214</v>
      </c>
      <c r="T17" s="23">
        <v>1877.14443777662</v>
      </c>
      <c r="U17" s="23">
        <v>1897.1462236972463</v>
      </c>
      <c r="V17" s="23">
        <v>1918.9970312354435</v>
      </c>
      <c r="W17" s="196">
        <v>1941.6990224148319</v>
      </c>
      <c r="X17" s="23">
        <v>1965.4294599569319</v>
      </c>
      <c r="Y17" s="23">
        <v>1990.7109027406325</v>
      </c>
      <c r="Z17" s="23">
        <v>2015.8370969459384</v>
      </c>
      <c r="AA17" s="198">
        <v>2040.368356679093</v>
      </c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</row>
    <row r="18" spans="1:117">
      <c r="B18" s="92"/>
      <c r="C18" s="88"/>
      <c r="D18" s="121" t="s">
        <v>142</v>
      </c>
      <c r="E18" s="88"/>
      <c r="F18" s="90"/>
      <c r="G18" s="30" t="s">
        <v>140</v>
      </c>
      <c r="H18" s="203">
        <v>1678.2459105074197</v>
      </c>
      <c r="I18" s="204">
        <v>1751.1914409515014</v>
      </c>
      <c r="J18" s="204">
        <v>1829.7337163203654</v>
      </c>
      <c r="K18" s="205">
        <v>1927.1084545652946</v>
      </c>
      <c r="L18" s="241"/>
      <c r="M18" s="242"/>
      <c r="N18" s="242"/>
      <c r="O18" s="243"/>
      <c r="P18" s="242"/>
      <c r="Q18" s="242"/>
      <c r="R18" s="242"/>
      <c r="S18" s="242"/>
      <c r="T18" s="241"/>
      <c r="U18" s="242"/>
      <c r="V18" s="242"/>
      <c r="W18" s="243"/>
      <c r="X18" s="242"/>
      <c r="Y18" s="242"/>
      <c r="Z18" s="242"/>
      <c r="AA18" s="244"/>
    </row>
    <row r="19" spans="1:117">
      <c r="B19" s="92"/>
      <c r="C19" s="88"/>
      <c r="D19" s="121" t="s">
        <v>143</v>
      </c>
      <c r="E19" s="88"/>
      <c r="F19" s="90"/>
      <c r="G19" s="30" t="s">
        <v>140</v>
      </c>
      <c r="H19" s="203">
        <v>1976.1259947067276</v>
      </c>
      <c r="I19" s="204">
        <v>2083.5048070423391</v>
      </c>
      <c r="J19" s="204">
        <v>2172.6715477644702</v>
      </c>
      <c r="K19" s="205">
        <v>2256.9523572146868</v>
      </c>
      <c r="L19" s="241"/>
      <c r="M19" s="242"/>
      <c r="N19" s="242"/>
      <c r="O19" s="243"/>
      <c r="P19" s="242"/>
      <c r="Q19" s="242"/>
      <c r="R19" s="242"/>
      <c r="S19" s="242"/>
      <c r="T19" s="241"/>
      <c r="U19" s="242"/>
      <c r="V19" s="242"/>
      <c r="W19" s="243"/>
      <c r="X19" s="242"/>
      <c r="Y19" s="242"/>
      <c r="Z19" s="242"/>
      <c r="AA19" s="244"/>
    </row>
    <row r="20" spans="1:117">
      <c r="B20" s="92"/>
      <c r="C20" s="88" t="s">
        <v>144</v>
      </c>
      <c r="D20" s="88"/>
      <c r="E20" s="88"/>
      <c r="F20" s="90"/>
      <c r="G20" s="30" t="s">
        <v>140</v>
      </c>
      <c r="H20" s="206">
        <v>1077.2369425623745</v>
      </c>
      <c r="I20" s="207">
        <v>1088.5257192790809</v>
      </c>
      <c r="J20" s="207">
        <v>1100.9382666339975</v>
      </c>
      <c r="K20" s="208">
        <v>1113.3819995621857</v>
      </c>
      <c r="L20" s="241"/>
      <c r="M20" s="242"/>
      <c r="N20" s="242"/>
      <c r="O20" s="243"/>
      <c r="P20" s="242"/>
      <c r="Q20" s="242"/>
      <c r="R20" s="242"/>
      <c r="S20" s="242"/>
      <c r="T20" s="241"/>
      <c r="U20" s="242"/>
      <c r="V20" s="242"/>
      <c r="W20" s="243"/>
      <c r="X20" s="242"/>
      <c r="Y20" s="242"/>
      <c r="Z20" s="242"/>
      <c r="AA20" s="244"/>
    </row>
    <row r="21" spans="1:117">
      <c r="B21" s="92"/>
      <c r="C21" s="88" t="s">
        <v>44</v>
      </c>
      <c r="D21" s="88"/>
      <c r="E21" s="88"/>
      <c r="F21" s="90"/>
      <c r="G21" s="30" t="s">
        <v>145</v>
      </c>
      <c r="H21" s="186">
        <v>43320.131336017243</v>
      </c>
      <c r="I21" s="95">
        <v>43683.352751421495</v>
      </c>
      <c r="J21" s="95">
        <v>44572.565124126166</v>
      </c>
      <c r="K21" s="96">
        <v>45753.127204187847</v>
      </c>
      <c r="L21" s="97">
        <v>10792.481970554722</v>
      </c>
      <c r="M21" s="95">
        <v>10808.837997500274</v>
      </c>
      <c r="N21" s="95">
        <v>10850.68645144372</v>
      </c>
      <c r="O21" s="96">
        <v>10868.153042584065</v>
      </c>
      <c r="P21" s="95">
        <v>10897.43653174186</v>
      </c>
      <c r="Q21" s="95">
        <v>10906.388463375662</v>
      </c>
      <c r="R21" s="95">
        <v>10926.785193992981</v>
      </c>
      <c r="S21" s="95">
        <v>10952.751208198692</v>
      </c>
      <c r="T21" s="97">
        <v>11008.311504956107</v>
      </c>
      <c r="U21" s="95">
        <v>11083.634482147834</v>
      </c>
      <c r="V21" s="95">
        <v>11192.121729850473</v>
      </c>
      <c r="W21" s="96">
        <v>11288.567703050323</v>
      </c>
      <c r="X21" s="95">
        <v>11362.234835583498</v>
      </c>
      <c r="Y21" s="95">
        <v>11420.404091477789</v>
      </c>
      <c r="Z21" s="95">
        <v>11465.706964595491</v>
      </c>
      <c r="AA21" s="98">
        <v>11504.752055197099</v>
      </c>
    </row>
    <row r="22" spans="1:117">
      <c r="B22" s="92"/>
      <c r="C22" s="88" t="s">
        <v>146</v>
      </c>
      <c r="D22" s="88"/>
      <c r="E22" s="88"/>
      <c r="F22" s="90"/>
      <c r="G22" s="30" t="s">
        <v>147</v>
      </c>
      <c r="H22" s="116">
        <v>43.094990634224011</v>
      </c>
      <c r="I22" s="108">
        <v>43.036150807136622</v>
      </c>
      <c r="J22" s="108">
        <v>42.900756224022786</v>
      </c>
      <c r="K22" s="107">
        <v>42.466990190248353</v>
      </c>
      <c r="L22" s="109">
        <v>42.990143928676822</v>
      </c>
      <c r="M22" s="108">
        <v>43.56629905590259</v>
      </c>
      <c r="N22" s="108">
        <v>42.850717349885819</v>
      </c>
      <c r="O22" s="107">
        <v>42.972802202430827</v>
      </c>
      <c r="P22" s="108">
        <v>42.790840523370491</v>
      </c>
      <c r="Q22" s="108">
        <v>42.830623710793461</v>
      </c>
      <c r="R22" s="108">
        <v>43.175486657731163</v>
      </c>
      <c r="S22" s="108">
        <v>43.347652336651379</v>
      </c>
      <c r="T22" s="109">
        <v>43.188970771073237</v>
      </c>
      <c r="U22" s="108">
        <v>42.993866123587949</v>
      </c>
      <c r="V22" s="108">
        <v>42.779582128521206</v>
      </c>
      <c r="W22" s="107">
        <v>42.640605872908736</v>
      </c>
      <c r="X22" s="108">
        <v>42.556633211647785</v>
      </c>
      <c r="Y22" s="108">
        <v>42.472452799574988</v>
      </c>
      <c r="Z22" s="108">
        <v>42.432473355988861</v>
      </c>
      <c r="AA22" s="110">
        <v>42.406401393781813</v>
      </c>
    </row>
    <row r="23" spans="1:117" ht="4.3499999999999996" customHeight="1">
      <c r="B23" s="92"/>
      <c r="C23" s="88"/>
      <c r="D23" s="88"/>
      <c r="E23" s="88"/>
      <c r="F23" s="90"/>
      <c r="G23" s="30"/>
      <c r="H23" s="194"/>
      <c r="I23" s="88"/>
      <c r="J23" s="88"/>
      <c r="K23" s="90"/>
      <c r="L23" s="89"/>
      <c r="M23" s="88"/>
      <c r="N23" s="88"/>
      <c r="O23" s="90"/>
      <c r="P23" s="88"/>
      <c r="Q23" s="88"/>
      <c r="R23" s="88"/>
      <c r="S23" s="88"/>
      <c r="T23" s="89"/>
      <c r="U23" s="88"/>
      <c r="V23" s="88"/>
      <c r="W23" s="90"/>
      <c r="X23" s="88"/>
      <c r="Y23" s="88"/>
      <c r="Z23" s="88"/>
      <c r="AA23" s="91"/>
    </row>
    <row r="24" spans="1:117">
      <c r="B24" s="82" t="s">
        <v>148</v>
      </c>
      <c r="C24" s="88"/>
      <c r="D24" s="88"/>
      <c r="E24" s="88"/>
      <c r="F24" s="90"/>
      <c r="G24" s="30"/>
      <c r="H24" s="194"/>
      <c r="I24" s="88"/>
      <c r="J24" s="88"/>
      <c r="K24" s="90"/>
      <c r="L24" s="89"/>
      <c r="M24" s="88"/>
      <c r="N24" s="88"/>
      <c r="O24" s="90"/>
      <c r="P24" s="88"/>
      <c r="Q24" s="88"/>
      <c r="R24" s="88"/>
      <c r="S24" s="88"/>
      <c r="T24" s="89"/>
      <c r="U24" s="88"/>
      <c r="V24" s="88"/>
      <c r="W24" s="90"/>
      <c r="X24" s="88"/>
      <c r="Y24" s="88"/>
      <c r="Z24" s="88"/>
      <c r="AA24" s="91"/>
    </row>
    <row r="25" spans="1:117">
      <c r="B25" s="92"/>
      <c r="C25" s="88" t="s">
        <v>149</v>
      </c>
      <c r="D25" s="88"/>
      <c r="E25" s="88"/>
      <c r="F25" s="90"/>
      <c r="G25" s="30" t="s">
        <v>137</v>
      </c>
      <c r="H25" s="193">
        <v>4299.8482374720443</v>
      </c>
      <c r="I25" s="190">
        <v>4296.8804739472034</v>
      </c>
      <c r="J25" s="190">
        <v>4285.4239332597499</v>
      </c>
      <c r="K25" s="191">
        <v>4269.8691709732466</v>
      </c>
      <c r="L25" s="189">
        <v>4299.7607111658763</v>
      </c>
      <c r="M25" s="190">
        <v>4299.4820566626195</v>
      </c>
      <c r="N25" s="190">
        <v>4299.8077149867831</v>
      </c>
      <c r="O25" s="191">
        <v>4300.3424670728964</v>
      </c>
      <c r="P25" s="190">
        <v>4299.2550545138965</v>
      </c>
      <c r="Q25" s="190">
        <v>4297.7947338248796</v>
      </c>
      <c r="R25" s="190">
        <v>4296.7225586498362</v>
      </c>
      <c r="S25" s="190">
        <v>4293.7495488002005</v>
      </c>
      <c r="T25" s="189">
        <v>4290.584069532295</v>
      </c>
      <c r="U25" s="190">
        <v>4287.251193183839</v>
      </c>
      <c r="V25" s="190">
        <v>4283.7712954940971</v>
      </c>
      <c r="W25" s="191">
        <v>4280.0891748287722</v>
      </c>
      <c r="X25" s="190">
        <v>4276.1995541961433</v>
      </c>
      <c r="Y25" s="190">
        <v>4272.0991682933973</v>
      </c>
      <c r="Z25" s="190">
        <v>4267.8209836923288</v>
      </c>
      <c r="AA25" s="192">
        <v>4263.356977711117</v>
      </c>
    </row>
    <row r="26" spans="1:117">
      <c r="B26" s="92"/>
      <c r="C26" s="88" t="s">
        <v>150</v>
      </c>
      <c r="D26" s="88"/>
      <c r="E26" s="88"/>
      <c r="F26" s="90"/>
      <c r="G26" s="30" t="s">
        <v>137</v>
      </c>
      <c r="H26" s="193">
        <v>2760.1892500000004</v>
      </c>
      <c r="I26" s="190">
        <v>2754.5959005049326</v>
      </c>
      <c r="J26" s="190">
        <v>2747.0851277516181</v>
      </c>
      <c r="K26" s="191">
        <v>2740.6343275349745</v>
      </c>
      <c r="L26" s="189">
        <v>2765.0695579955736</v>
      </c>
      <c r="M26" s="190">
        <v>2759.9256786365449</v>
      </c>
      <c r="N26" s="190">
        <v>2758.5755210807961</v>
      </c>
      <c r="O26" s="191">
        <v>2757.1862422870854</v>
      </c>
      <c r="P26" s="190">
        <v>2760.2108086033363</v>
      </c>
      <c r="Q26" s="190">
        <v>2754.7631310427605</v>
      </c>
      <c r="R26" s="190">
        <v>2752.4300627024168</v>
      </c>
      <c r="S26" s="190">
        <v>2750.9795996712169</v>
      </c>
      <c r="T26" s="189">
        <v>2749.3726885900969</v>
      </c>
      <c r="U26" s="190">
        <v>2747.867121219439</v>
      </c>
      <c r="V26" s="190">
        <v>2746.3361083413174</v>
      </c>
      <c r="W26" s="191">
        <v>2744.7645928556194</v>
      </c>
      <c r="X26" s="190">
        <v>2743.1399644536823</v>
      </c>
      <c r="Y26" s="190">
        <v>2741.4880328037721</v>
      </c>
      <c r="Z26" s="190">
        <v>2739.8068298847347</v>
      </c>
      <c r="AA26" s="192">
        <v>2738.1024829977086</v>
      </c>
    </row>
    <row r="27" spans="1:117">
      <c r="B27" s="92"/>
      <c r="C27" s="88" t="s">
        <v>151</v>
      </c>
      <c r="D27" s="88"/>
      <c r="E27" s="88"/>
      <c r="F27" s="90"/>
      <c r="G27" s="30" t="s">
        <v>13</v>
      </c>
      <c r="H27" s="116">
        <v>64.192715968849441</v>
      </c>
      <c r="I27" s="108">
        <v>64.106857569223408</v>
      </c>
      <c r="J27" s="108">
        <v>64.103012705884566</v>
      </c>
      <c r="K27" s="107">
        <v>64.185471671258966</v>
      </c>
      <c r="L27" s="109">
        <v>64.307521830577116</v>
      </c>
      <c r="M27" s="108">
        <v>64.192050164732578</v>
      </c>
      <c r="N27" s="108">
        <v>64.155787977818349</v>
      </c>
      <c r="O27" s="107">
        <v>64.115503902269737</v>
      </c>
      <c r="P27" s="108">
        <v>64.202071605528985</v>
      </c>
      <c r="Q27" s="108">
        <v>64.097131241796717</v>
      </c>
      <c r="R27" s="108">
        <v>64.058826818162444</v>
      </c>
      <c r="S27" s="108">
        <v>64.069400611405499</v>
      </c>
      <c r="T27" s="109">
        <v>64.079217282177609</v>
      </c>
      <c r="U27" s="108">
        <v>64.093914664673335</v>
      </c>
      <c r="V27" s="108">
        <v>64.110241161335168</v>
      </c>
      <c r="W27" s="107">
        <v>64.128677715352168</v>
      </c>
      <c r="X27" s="108">
        <v>64.149016660410467</v>
      </c>
      <c r="Y27" s="108">
        <v>64.171919349403396</v>
      </c>
      <c r="Z27" s="108">
        <v>64.196854562404255</v>
      </c>
      <c r="AA27" s="110">
        <v>64.224096112817719</v>
      </c>
    </row>
    <row r="28" spans="1:117" ht="15" thickBot="1">
      <c r="A28" s="124"/>
      <c r="B28" s="99"/>
      <c r="C28" s="100" t="s">
        <v>152</v>
      </c>
      <c r="D28" s="100"/>
      <c r="E28" s="100"/>
      <c r="F28" s="101"/>
      <c r="G28" s="123" t="s">
        <v>13</v>
      </c>
      <c r="H28" s="117">
        <v>6.08629809468869</v>
      </c>
      <c r="I28" s="112">
        <v>6.0590398798251375</v>
      </c>
      <c r="J28" s="112">
        <v>6.0387360651532713</v>
      </c>
      <c r="K28" s="111">
        <v>6.0254147323470608</v>
      </c>
      <c r="L28" s="113">
        <v>6.0977015261198479</v>
      </c>
      <c r="M28" s="112">
        <v>6.0891152514182751</v>
      </c>
      <c r="N28" s="112">
        <v>6.0820745061629866</v>
      </c>
      <c r="O28" s="111">
        <v>6.0763010950536493</v>
      </c>
      <c r="P28" s="112">
        <v>6.0686709855482839</v>
      </c>
      <c r="Q28" s="112">
        <v>6.0618038869934558</v>
      </c>
      <c r="R28" s="112">
        <v>6.0556234982941106</v>
      </c>
      <c r="S28" s="112">
        <v>6.0500611484646996</v>
      </c>
      <c r="T28" s="113">
        <v>6.0450550336182287</v>
      </c>
      <c r="U28" s="112">
        <v>6.0405495302564063</v>
      </c>
      <c r="V28" s="112">
        <v>6.0364945772307648</v>
      </c>
      <c r="W28" s="111">
        <v>6.0328451195076882</v>
      </c>
      <c r="X28" s="112">
        <v>6.0295606075569195</v>
      </c>
      <c r="Y28" s="112">
        <v>6.0266045468012273</v>
      </c>
      <c r="Z28" s="112">
        <v>6.0239440921211047</v>
      </c>
      <c r="AA28" s="114">
        <v>6.0215496829089936</v>
      </c>
    </row>
    <row r="29" spans="1:117" ht="15" thickBot="1">
      <c r="A29" s="124"/>
      <c r="B29" s="124"/>
      <c r="C29" s="124"/>
      <c r="D29" s="124"/>
      <c r="E29" s="124"/>
      <c r="F29" s="124"/>
      <c r="G29" s="124"/>
      <c r="H29" s="124"/>
    </row>
    <row r="30" spans="1:117" ht="30" customHeight="1">
      <c r="A30" s="124"/>
      <c r="B30" s="219" t="str">
        <f>" "&amp;Summary!H3&amp;" - labour market [change over previous period]"</f>
        <v xml:space="preserve"> Autumn 2026 medium-term forecast (MTF-2026Q3) - labour market [change over previous period]</v>
      </c>
      <c r="C30" s="220"/>
      <c r="D30" s="220"/>
      <c r="E30" s="220"/>
      <c r="F30" s="220"/>
      <c r="G30" s="220"/>
      <c r="H30" s="220"/>
      <c r="I30" s="220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7"/>
    </row>
    <row r="31" spans="1:117">
      <c r="B31" s="308" t="str">
        <f>B3</f>
        <v>Indicator</v>
      </c>
      <c r="C31" s="309"/>
      <c r="D31" s="309"/>
      <c r="E31" s="309"/>
      <c r="F31" s="310"/>
      <c r="G31" s="311" t="str">
        <f>G3</f>
        <v>Unit</v>
      </c>
      <c r="H31" s="76" t="str">
        <f t="shared" ref="H31:K31" si="0">H$3</f>
        <v>Actual data</v>
      </c>
      <c r="I31" s="293">
        <f t="shared" si="0"/>
        <v>2026</v>
      </c>
      <c r="J31" s="293">
        <f t="shared" si="0"/>
        <v>2027</v>
      </c>
      <c r="K31" s="296">
        <f t="shared" si="0"/>
        <v>2028</v>
      </c>
      <c r="L31" s="312">
        <f>L$3</f>
        <v>2025</v>
      </c>
      <c r="M31" s="313"/>
      <c r="N31" s="313"/>
      <c r="O31" s="314"/>
      <c r="P31" s="312">
        <f>P$3</f>
        <v>2026</v>
      </c>
      <c r="Q31" s="313"/>
      <c r="R31" s="313"/>
      <c r="S31" s="314"/>
      <c r="T31" s="312">
        <f>T$3</f>
        <v>2027</v>
      </c>
      <c r="U31" s="313"/>
      <c r="V31" s="313"/>
      <c r="W31" s="314"/>
      <c r="X31" s="312">
        <f>X$3</f>
        <v>2028</v>
      </c>
      <c r="Y31" s="313"/>
      <c r="Z31" s="313"/>
      <c r="AA31" s="315"/>
    </row>
    <row r="32" spans="1:117">
      <c r="B32" s="303"/>
      <c r="C32" s="304"/>
      <c r="D32" s="304"/>
      <c r="E32" s="304"/>
      <c r="F32" s="305"/>
      <c r="G32" s="307"/>
      <c r="H32" s="212">
        <f>$H$4</f>
        <v>2025</v>
      </c>
      <c r="I32" s="294"/>
      <c r="J32" s="294"/>
      <c r="K32" s="297"/>
      <c r="L32" s="78" t="s">
        <v>0</v>
      </c>
      <c r="M32" s="79" t="s">
        <v>1</v>
      </c>
      <c r="N32" s="79" t="s">
        <v>2</v>
      </c>
      <c r="O32" s="80" t="s">
        <v>3</v>
      </c>
      <c r="P32" s="78" t="s">
        <v>0</v>
      </c>
      <c r="Q32" s="79" t="s">
        <v>1</v>
      </c>
      <c r="R32" s="79" t="s">
        <v>2</v>
      </c>
      <c r="S32" s="80" t="s">
        <v>3</v>
      </c>
      <c r="T32" s="78" t="s">
        <v>0</v>
      </c>
      <c r="U32" s="79" t="s">
        <v>1</v>
      </c>
      <c r="V32" s="79" t="s">
        <v>2</v>
      </c>
      <c r="W32" s="80" t="s">
        <v>3</v>
      </c>
      <c r="X32" s="79" t="s">
        <v>0</v>
      </c>
      <c r="Y32" s="79" t="s">
        <v>1</v>
      </c>
      <c r="Z32" s="79" t="s">
        <v>2</v>
      </c>
      <c r="AA32" s="225" t="s">
        <v>3</v>
      </c>
    </row>
    <row r="33" spans="2:27" ht="3.75" customHeight="1">
      <c r="B33" s="82"/>
      <c r="C33" s="83"/>
      <c r="D33" s="83"/>
      <c r="E33" s="83"/>
      <c r="F33" s="84"/>
      <c r="G33" s="85"/>
      <c r="H33" s="163"/>
      <c r="I33" s="132"/>
      <c r="J33" s="132"/>
      <c r="K33" s="133"/>
      <c r="L33" s="87"/>
      <c r="M33" s="87"/>
      <c r="N33" s="87"/>
      <c r="O33" s="87"/>
      <c r="P33" s="87"/>
      <c r="Q33" s="87"/>
      <c r="R33" s="87"/>
      <c r="S33" s="87"/>
      <c r="T33" s="134"/>
      <c r="U33" s="87"/>
      <c r="V33" s="87"/>
      <c r="W33" s="86"/>
      <c r="X33" s="87"/>
      <c r="Y33" s="87"/>
      <c r="Z33" s="87"/>
      <c r="AA33" s="120"/>
    </row>
    <row r="34" spans="2:27">
      <c r="B34" s="82" t="s">
        <v>132</v>
      </c>
      <c r="C34" s="83"/>
      <c r="D34" s="83"/>
      <c r="E34" s="83"/>
      <c r="F34" s="136"/>
      <c r="G34" s="162"/>
      <c r="H34" s="163"/>
      <c r="I34" s="132"/>
      <c r="J34" s="132"/>
      <c r="K34" s="133"/>
      <c r="L34" s="87"/>
      <c r="M34" s="87"/>
      <c r="N34" s="87"/>
      <c r="O34" s="87"/>
      <c r="P34" s="87"/>
      <c r="Q34" s="87"/>
      <c r="R34" s="87"/>
      <c r="S34" s="87"/>
      <c r="T34" s="134"/>
      <c r="U34" s="87"/>
      <c r="V34" s="87"/>
      <c r="W34" s="86"/>
      <c r="X34" s="87"/>
      <c r="Y34" s="87"/>
      <c r="Z34" s="87"/>
      <c r="AA34" s="120"/>
    </row>
    <row r="35" spans="2:27">
      <c r="B35" s="82"/>
      <c r="C35" s="135" t="s">
        <v>36</v>
      </c>
      <c r="D35" s="83"/>
      <c r="E35" s="83"/>
      <c r="F35" s="136"/>
      <c r="G35" s="30" t="s">
        <v>153</v>
      </c>
      <c r="H35" s="7">
        <v>-0.13304993785723696</v>
      </c>
      <c r="I35" s="8">
        <v>-1.0425058453066072E-2</v>
      </c>
      <c r="J35" s="8">
        <v>-0.13611739495510733</v>
      </c>
      <c r="K35" s="9">
        <v>1.4881203969153489E-2</v>
      </c>
      <c r="L35" s="109">
        <v>-7.7553140778732654E-2</v>
      </c>
      <c r="M35" s="108">
        <v>3.4893042731013679E-2</v>
      </c>
      <c r="N35" s="108">
        <v>-0.12214482356745293</v>
      </c>
      <c r="O35" s="107">
        <v>8.0278761505269358E-2</v>
      </c>
      <c r="P35" s="108">
        <v>-7.5023298009341488E-2</v>
      </c>
      <c r="Q35" s="108">
        <v>0.12430811094965577</v>
      </c>
      <c r="R35" s="108">
        <v>-3.3417209026083583E-2</v>
      </c>
      <c r="S35" s="108">
        <v>-7.8515090560969725E-2</v>
      </c>
      <c r="T35" s="109">
        <v>-6.8165043149136295E-2</v>
      </c>
      <c r="U35" s="108">
        <v>-1.5487689792820447E-2</v>
      </c>
      <c r="V35" s="108">
        <v>-2.0110530882618605E-2</v>
      </c>
      <c r="W35" s="107">
        <v>-7.0939291602201138E-3</v>
      </c>
      <c r="X35" s="108">
        <v>1.0542757431025507E-2</v>
      </c>
      <c r="Y35" s="108">
        <v>2.2115170232495984E-2</v>
      </c>
      <c r="Z35" s="108">
        <v>1.5820959080059538E-2</v>
      </c>
      <c r="AA35" s="110">
        <v>-3.6281454062105922E-3</v>
      </c>
    </row>
    <row r="36" spans="2:27" ht="4.3499999999999996" customHeight="1">
      <c r="B36" s="92"/>
      <c r="C36" s="88"/>
      <c r="D36" s="121"/>
      <c r="E36" s="88"/>
      <c r="F36" s="90"/>
      <c r="G36" s="30"/>
      <c r="H36" s="194"/>
      <c r="I36" s="88"/>
      <c r="J36" s="88"/>
      <c r="K36" s="90"/>
      <c r="L36" s="89"/>
      <c r="M36" s="88"/>
      <c r="N36" s="88"/>
      <c r="O36" s="90"/>
      <c r="P36" s="88"/>
      <c r="Q36" s="88"/>
      <c r="R36" s="88"/>
      <c r="S36" s="88"/>
      <c r="T36" s="89"/>
      <c r="U36" s="88"/>
      <c r="V36" s="88"/>
      <c r="W36" s="90"/>
      <c r="X36" s="88"/>
      <c r="Y36" s="88"/>
      <c r="Z36" s="88"/>
      <c r="AA36" s="91"/>
    </row>
    <row r="37" spans="2:27">
      <c r="B37" s="92"/>
      <c r="C37" s="88"/>
      <c r="D37" s="121" t="s">
        <v>134</v>
      </c>
      <c r="E37" s="88"/>
      <c r="F37" s="90"/>
      <c r="G37" s="30" t="s">
        <v>153</v>
      </c>
      <c r="H37" s="116">
        <v>0.11462441995271888</v>
      </c>
      <c r="I37" s="108">
        <v>0.544634548497271</v>
      </c>
      <c r="J37" s="108">
        <v>-3.7266266299397444E-2</v>
      </c>
      <c r="K37" s="107">
        <v>1.429788834957435E-2</v>
      </c>
      <c r="L37" s="245"/>
      <c r="M37" s="246"/>
      <c r="N37" s="246"/>
      <c r="O37" s="247"/>
      <c r="P37" s="246"/>
      <c r="Q37" s="246"/>
      <c r="R37" s="246"/>
      <c r="S37" s="246"/>
      <c r="T37" s="245"/>
      <c r="U37" s="246"/>
      <c r="V37" s="246"/>
      <c r="W37" s="247"/>
      <c r="X37" s="246"/>
      <c r="Y37" s="246"/>
      <c r="Z37" s="246"/>
      <c r="AA37" s="248"/>
    </row>
    <row r="38" spans="2:27">
      <c r="B38" s="92"/>
      <c r="C38" s="88"/>
      <c r="D38" s="121" t="s">
        <v>135</v>
      </c>
      <c r="E38" s="88"/>
      <c r="F38" s="90"/>
      <c r="G38" s="30" t="s">
        <v>153</v>
      </c>
      <c r="H38" s="116">
        <v>-1.6050591647721291</v>
      </c>
      <c r="I38" s="108">
        <v>-3.3669808015672373</v>
      </c>
      <c r="J38" s="108">
        <v>-0.75808708864499863</v>
      </c>
      <c r="K38" s="107">
        <v>1.8578074104041775E-2</v>
      </c>
      <c r="L38" s="245"/>
      <c r="M38" s="246"/>
      <c r="N38" s="246"/>
      <c r="O38" s="247"/>
      <c r="P38" s="246"/>
      <c r="Q38" s="246"/>
      <c r="R38" s="246"/>
      <c r="S38" s="246"/>
      <c r="T38" s="245"/>
      <c r="U38" s="246"/>
      <c r="V38" s="246"/>
      <c r="W38" s="247"/>
      <c r="X38" s="246"/>
      <c r="Y38" s="246"/>
      <c r="Z38" s="246"/>
      <c r="AA38" s="248"/>
    </row>
    <row r="39" spans="2:27" ht="4.3499999999999996" customHeight="1">
      <c r="B39" s="92"/>
      <c r="C39" s="88"/>
      <c r="D39" s="88"/>
      <c r="E39" s="88"/>
      <c r="F39" s="90"/>
      <c r="G39" s="30"/>
      <c r="H39" s="194"/>
      <c r="I39" s="88"/>
      <c r="J39" s="88"/>
      <c r="K39" s="90"/>
      <c r="L39" s="89"/>
      <c r="M39" s="88"/>
      <c r="N39" s="88"/>
      <c r="O39" s="90"/>
      <c r="P39" s="88"/>
      <c r="Q39" s="88"/>
      <c r="R39" s="88"/>
      <c r="S39" s="88"/>
      <c r="T39" s="89"/>
      <c r="U39" s="88"/>
      <c r="V39" s="88"/>
      <c r="W39" s="90"/>
      <c r="X39" s="88"/>
      <c r="Y39" s="88"/>
      <c r="Z39" s="88"/>
      <c r="AA39" s="91"/>
    </row>
    <row r="40" spans="2:27">
      <c r="B40" s="92"/>
      <c r="C40" s="88" t="s">
        <v>136</v>
      </c>
      <c r="D40" s="88"/>
      <c r="E40" s="88"/>
      <c r="F40" s="90"/>
      <c r="G40" s="30" t="s">
        <v>153</v>
      </c>
      <c r="H40" s="116">
        <v>1.2409955045224734</v>
      </c>
      <c r="I40" s="108">
        <v>6.2538486494337491</v>
      </c>
      <c r="J40" s="108">
        <v>3.8040795131720131</v>
      </c>
      <c r="K40" s="107">
        <v>-0.92340012704916319</v>
      </c>
      <c r="L40" s="109">
        <v>-0.3684461383529225</v>
      </c>
      <c r="M40" s="108">
        <v>2.9393120873774308</v>
      </c>
      <c r="N40" s="108">
        <v>1.7654584173381096</v>
      </c>
      <c r="O40" s="107">
        <v>2.1748054538270196</v>
      </c>
      <c r="P40" s="108">
        <v>2.9847297197929095</v>
      </c>
      <c r="Q40" s="108">
        <v>-1.4461451365341986</v>
      </c>
      <c r="R40" s="108">
        <v>1.1602284207281883</v>
      </c>
      <c r="S40" s="108">
        <v>1.8294175810863749</v>
      </c>
      <c r="T40" s="109">
        <v>1.5431348497715049</v>
      </c>
      <c r="U40" s="108">
        <v>0.5489104513544163</v>
      </c>
      <c r="V40" s="108">
        <v>0.42140909030534601</v>
      </c>
      <c r="W40" s="107">
        <v>5.5372298963106914E-2</v>
      </c>
      <c r="X40" s="108">
        <v>-0.36085245966054913</v>
      </c>
      <c r="Y40" s="108">
        <v>-0.65678461383967601</v>
      </c>
      <c r="Z40" s="108">
        <v>-0.67819867385634325</v>
      </c>
      <c r="AA40" s="110">
        <v>-0.48639226495174626</v>
      </c>
    </row>
    <row r="41" spans="2:27">
      <c r="B41" s="92"/>
      <c r="C41" s="88" t="s">
        <v>42</v>
      </c>
      <c r="D41" s="88"/>
      <c r="E41" s="88"/>
      <c r="F41" s="90"/>
      <c r="G41" s="30" t="s">
        <v>154</v>
      </c>
      <c r="H41" s="116">
        <v>8.2661636130641064E-2</v>
      </c>
      <c r="I41" s="108">
        <v>0.35060346419053395</v>
      </c>
      <c r="J41" s="108">
        <v>0.2357637787083651</v>
      </c>
      <c r="K41" s="107">
        <v>-4.1683269706706272E-2</v>
      </c>
      <c r="L41" s="109">
        <v>-1.4311749102516313E-2</v>
      </c>
      <c r="M41" s="108">
        <v>0.16332119382499108</v>
      </c>
      <c r="N41" s="108">
        <v>9.7648716922053846E-2</v>
      </c>
      <c r="O41" s="107">
        <v>0.12193280268804479</v>
      </c>
      <c r="P41" s="108">
        <v>0.16079339221259439</v>
      </c>
      <c r="Q41" s="108">
        <v>-7.206799761071761E-2</v>
      </c>
      <c r="R41" s="108">
        <v>7.1766158883306702E-2</v>
      </c>
      <c r="S41" s="108">
        <v>0.10749492724406798</v>
      </c>
      <c r="T41" s="109">
        <v>9.4867992462131789E-2</v>
      </c>
      <c r="U41" s="108">
        <v>3.5195989960780383E-2</v>
      </c>
      <c r="V41" s="108">
        <v>2.8628865024896838E-2</v>
      </c>
      <c r="W41" s="107">
        <v>6.7883431646965919E-3</v>
      </c>
      <c r="X41" s="108">
        <v>-1.8208119584069843E-2</v>
      </c>
      <c r="Y41" s="108">
        <v>-3.5899856539256536E-2</v>
      </c>
      <c r="Z41" s="108">
        <v>-3.6900886316982434E-2</v>
      </c>
      <c r="AA41" s="110">
        <v>-2.5218007743475074E-2</v>
      </c>
    </row>
    <row r="42" spans="2:27" ht="4.3499999999999996" customHeight="1">
      <c r="B42" s="92"/>
      <c r="C42" s="88"/>
      <c r="D42" s="88"/>
      <c r="E42" s="88"/>
      <c r="F42" s="90"/>
      <c r="G42" s="30"/>
      <c r="H42" s="194"/>
      <c r="I42" s="88"/>
      <c r="J42" s="88"/>
      <c r="K42" s="90"/>
      <c r="L42" s="89"/>
      <c r="M42" s="88"/>
      <c r="N42" s="88"/>
      <c r="O42" s="90"/>
      <c r="P42" s="88"/>
      <c r="Q42" s="88"/>
      <c r="R42" s="88"/>
      <c r="S42" s="88"/>
      <c r="T42" s="89"/>
      <c r="U42" s="88"/>
      <c r="V42" s="88"/>
      <c r="W42" s="90"/>
      <c r="X42" s="88"/>
      <c r="Y42" s="88"/>
      <c r="Z42" s="88"/>
      <c r="AA42" s="91"/>
    </row>
    <row r="43" spans="2:27">
      <c r="B43" s="82" t="s">
        <v>138</v>
      </c>
      <c r="C43" s="88"/>
      <c r="D43" s="88"/>
      <c r="E43" s="88"/>
      <c r="F43" s="90"/>
      <c r="G43" s="30"/>
      <c r="H43" s="194"/>
      <c r="I43" s="88"/>
      <c r="J43" s="88"/>
      <c r="K43" s="90"/>
      <c r="L43" s="89"/>
      <c r="M43" s="88"/>
      <c r="N43" s="88"/>
      <c r="O43" s="90"/>
      <c r="P43" s="88"/>
      <c r="Q43" s="88"/>
      <c r="R43" s="88"/>
      <c r="S43" s="88"/>
      <c r="T43" s="89"/>
      <c r="U43" s="88"/>
      <c r="V43" s="88"/>
      <c r="W43" s="90"/>
      <c r="X43" s="88"/>
      <c r="Y43" s="88"/>
      <c r="Z43" s="88"/>
      <c r="AA43" s="91"/>
    </row>
    <row r="44" spans="2:27">
      <c r="B44" s="92"/>
      <c r="C44" s="88" t="s">
        <v>139</v>
      </c>
      <c r="D44" s="88"/>
      <c r="E44" s="88"/>
      <c r="F44" s="90"/>
      <c r="G44" s="30" t="s">
        <v>153</v>
      </c>
      <c r="H44" s="226">
        <v>6.2469299851689613</v>
      </c>
      <c r="I44" s="11">
        <v>4.2566775313675151</v>
      </c>
      <c r="J44" s="11">
        <v>4.8975554530915133</v>
      </c>
      <c r="K44" s="138">
        <v>5.1315653359533826</v>
      </c>
      <c r="L44" s="227">
        <v>1.0980645792688222</v>
      </c>
      <c r="M44" s="11">
        <v>3.4578937328884507</v>
      </c>
      <c r="N44" s="11">
        <v>-0.1919750547560426</v>
      </c>
      <c r="O44" s="138">
        <v>1.4601659791606778</v>
      </c>
      <c r="P44" s="11">
        <v>0.8334490136708439</v>
      </c>
      <c r="Q44" s="11">
        <v>0.86279186716933509</v>
      </c>
      <c r="R44" s="11">
        <v>1.1465938465194228</v>
      </c>
      <c r="S44" s="11">
        <v>1.1707293623147876</v>
      </c>
      <c r="T44" s="227">
        <v>1.3956714067893614</v>
      </c>
      <c r="U44" s="11">
        <v>1.1618441021952037</v>
      </c>
      <c r="V44" s="11">
        <v>1.1567552219197523</v>
      </c>
      <c r="W44" s="138">
        <v>1.1898633159444643</v>
      </c>
      <c r="X44" s="11">
        <v>1.3370726178664256</v>
      </c>
      <c r="Y44" s="11">
        <v>1.3209630256965568</v>
      </c>
      <c r="Z44" s="11">
        <v>1.28260712211015</v>
      </c>
      <c r="AA44" s="228">
        <v>1.2138024420466706</v>
      </c>
    </row>
    <row r="45" spans="2:27">
      <c r="B45" s="92"/>
      <c r="C45" s="3" t="s">
        <v>141</v>
      </c>
      <c r="D45" s="3"/>
      <c r="E45" s="3"/>
      <c r="F45" s="5"/>
      <c r="G45" s="6" t="s">
        <v>153</v>
      </c>
      <c r="H45" s="229">
        <v>5.7216998999102202</v>
      </c>
      <c r="I45" s="230">
        <v>4.633262051654981</v>
      </c>
      <c r="J45" s="230">
        <v>4.4347612021942098</v>
      </c>
      <c r="K45" s="231">
        <v>4.9428960958451285</v>
      </c>
      <c r="L45" s="227">
        <v>1.0021928702920624</v>
      </c>
      <c r="M45" s="11">
        <v>3.0878966997612833</v>
      </c>
      <c r="N45" s="11">
        <v>2.4585608929306169E-2</v>
      </c>
      <c r="O45" s="138">
        <v>1.6334628100701964</v>
      </c>
      <c r="P45" s="11">
        <v>1.0802914310293232</v>
      </c>
      <c r="Q45" s="11">
        <v>1.0523285976536068</v>
      </c>
      <c r="R45" s="11">
        <v>0.91787040409934129</v>
      </c>
      <c r="S45" s="11">
        <v>0.93879540910024595</v>
      </c>
      <c r="T45" s="227">
        <v>1.2648967296761571</v>
      </c>
      <c r="U45" s="11">
        <v>1.0655432537901799</v>
      </c>
      <c r="V45" s="11">
        <v>1.1517724498649073</v>
      </c>
      <c r="W45" s="138">
        <v>1.183013355928586</v>
      </c>
      <c r="X45" s="11">
        <v>1.2221480913446214</v>
      </c>
      <c r="Y45" s="11">
        <v>1.2863062907510603</v>
      </c>
      <c r="Z45" s="11">
        <v>1.2621719291693312</v>
      </c>
      <c r="AA45" s="228">
        <v>1.2169266936460588</v>
      </c>
    </row>
    <row r="46" spans="2:27">
      <c r="B46" s="92"/>
      <c r="C46" s="88"/>
      <c r="D46" s="121" t="s">
        <v>142</v>
      </c>
      <c r="E46" s="88"/>
      <c r="F46" s="90"/>
      <c r="G46" s="30" t="s">
        <v>153</v>
      </c>
      <c r="H46" s="232">
        <v>5.4068706758506124</v>
      </c>
      <c r="I46" s="233">
        <v>4.3465340798611862</v>
      </c>
      <c r="J46" s="233">
        <v>4.4850764760583957</v>
      </c>
      <c r="K46" s="234">
        <v>5.3217983237884567</v>
      </c>
      <c r="L46" s="245"/>
      <c r="M46" s="246"/>
      <c r="N46" s="246"/>
      <c r="O46" s="247"/>
      <c r="P46" s="246"/>
      <c r="Q46" s="246"/>
      <c r="R46" s="246"/>
      <c r="S46" s="246"/>
      <c r="T46" s="245"/>
      <c r="U46" s="246"/>
      <c r="V46" s="246"/>
      <c r="W46" s="247"/>
      <c r="X46" s="246"/>
      <c r="Y46" s="246"/>
      <c r="Z46" s="246"/>
      <c r="AA46" s="248"/>
    </row>
    <row r="47" spans="2:27">
      <c r="B47" s="92"/>
      <c r="C47" s="88"/>
      <c r="D47" s="121" t="s">
        <v>143</v>
      </c>
      <c r="E47" s="88"/>
      <c r="F47" s="90"/>
      <c r="G47" s="30" t="s">
        <v>153</v>
      </c>
      <c r="H47" s="232">
        <v>6.4341357966922033</v>
      </c>
      <c r="I47" s="233">
        <v>5.433803948899893</v>
      </c>
      <c r="J47" s="233">
        <v>4.2796513077744578</v>
      </c>
      <c r="K47" s="272">
        <v>3.8791325608758456</v>
      </c>
      <c r="L47" s="246"/>
      <c r="M47" s="246"/>
      <c r="N47" s="246"/>
      <c r="O47" s="247"/>
      <c r="P47" s="246"/>
      <c r="Q47" s="246"/>
      <c r="R47" s="246"/>
      <c r="S47" s="246"/>
      <c r="T47" s="245"/>
      <c r="U47" s="246"/>
      <c r="V47" s="246"/>
      <c r="W47" s="247"/>
      <c r="X47" s="246"/>
      <c r="Y47" s="246"/>
      <c r="Z47" s="246"/>
      <c r="AA47" s="248"/>
    </row>
    <row r="48" spans="2:27" s="1" customFormat="1">
      <c r="B48" s="92"/>
      <c r="C48" s="88" t="s">
        <v>144</v>
      </c>
      <c r="D48" s="88"/>
      <c r="E48" s="88"/>
      <c r="F48" s="90"/>
      <c r="G48" s="30" t="s">
        <v>153</v>
      </c>
      <c r="H48" s="235">
        <v>1.6464122635580907</v>
      </c>
      <c r="I48" s="236">
        <v>1.0479381341911989</v>
      </c>
      <c r="J48" s="236">
        <v>1.140308137426203</v>
      </c>
      <c r="K48" s="107">
        <v>1.1302843497513777</v>
      </c>
      <c r="L48" s="246"/>
      <c r="M48" s="246"/>
      <c r="N48" s="246"/>
      <c r="O48" s="247"/>
      <c r="P48" s="246"/>
      <c r="Q48" s="246"/>
      <c r="R48" s="246"/>
      <c r="S48" s="246"/>
      <c r="T48" s="245"/>
      <c r="U48" s="246"/>
      <c r="V48" s="246"/>
      <c r="W48" s="247"/>
      <c r="X48" s="246"/>
      <c r="Y48" s="246"/>
      <c r="Z48" s="246"/>
      <c r="AA48" s="248"/>
    </row>
    <row r="49" spans="2:27">
      <c r="B49" s="92"/>
      <c r="C49" s="88" t="s">
        <v>44</v>
      </c>
      <c r="D49" s="88"/>
      <c r="E49" s="88"/>
      <c r="F49" s="90"/>
      <c r="G49" s="30" t="s">
        <v>153</v>
      </c>
      <c r="H49" s="116">
        <v>0.9417215879895906</v>
      </c>
      <c r="I49" s="108">
        <v>0.83845871238683856</v>
      </c>
      <c r="J49" s="108">
        <v>2.0355863657368616</v>
      </c>
      <c r="K49" s="107">
        <v>2.6486294355598403</v>
      </c>
      <c r="L49" s="109">
        <v>0.22285267157951694</v>
      </c>
      <c r="M49" s="108">
        <v>0.15155019012470916</v>
      </c>
      <c r="N49" s="108">
        <v>0.38716885157428749</v>
      </c>
      <c r="O49" s="107">
        <v>0.16097222252717813</v>
      </c>
      <c r="P49" s="108">
        <v>0.26944310632224244</v>
      </c>
      <c r="Q49" s="108">
        <v>8.2147132563960668E-2</v>
      </c>
      <c r="R49" s="108">
        <v>0.18701635913494385</v>
      </c>
      <c r="S49" s="108">
        <v>0.23763635639130598</v>
      </c>
      <c r="T49" s="109">
        <v>0.50727251720851996</v>
      </c>
      <c r="U49" s="108">
        <v>0.68423733428886635</v>
      </c>
      <c r="V49" s="108">
        <v>0.97880571465411492</v>
      </c>
      <c r="W49" s="107">
        <v>0.86173091687003023</v>
      </c>
      <c r="X49" s="108">
        <v>0.65258174881893183</v>
      </c>
      <c r="Y49" s="108">
        <v>0.51195259327081999</v>
      </c>
      <c r="Z49" s="108">
        <v>0.3966836265584277</v>
      </c>
      <c r="AA49" s="110">
        <v>0.34053801237179471</v>
      </c>
    </row>
    <row r="50" spans="2:27" ht="4.3499999999999996" customHeight="1">
      <c r="B50" s="92"/>
      <c r="C50" s="88"/>
      <c r="D50" s="88"/>
      <c r="E50" s="88"/>
      <c r="F50" s="90"/>
      <c r="G50" s="30"/>
      <c r="H50" s="194"/>
      <c r="I50" s="88"/>
      <c r="J50" s="88"/>
      <c r="K50" s="90"/>
      <c r="L50" s="89"/>
      <c r="M50" s="88"/>
      <c r="N50" s="88"/>
      <c r="O50" s="90"/>
      <c r="P50" s="88"/>
      <c r="Q50" s="88"/>
      <c r="R50" s="88"/>
      <c r="S50" s="88"/>
      <c r="T50" s="89"/>
      <c r="U50" s="88"/>
      <c r="V50" s="88"/>
      <c r="W50" s="90"/>
      <c r="X50" s="88"/>
      <c r="Y50" s="88"/>
      <c r="Z50" s="88"/>
      <c r="AA50" s="91"/>
    </row>
    <row r="51" spans="2:27">
      <c r="B51" s="82" t="s">
        <v>148</v>
      </c>
      <c r="C51" s="88"/>
      <c r="D51" s="88"/>
      <c r="E51" s="88"/>
      <c r="F51" s="90"/>
      <c r="G51" s="30"/>
      <c r="H51" s="194"/>
      <c r="I51" s="89"/>
      <c r="J51" s="88"/>
      <c r="K51" s="90"/>
      <c r="L51" s="89"/>
      <c r="M51" s="88"/>
      <c r="N51" s="88"/>
      <c r="O51" s="90"/>
      <c r="P51" s="88"/>
      <c r="Q51" s="88"/>
      <c r="R51" s="88"/>
      <c r="S51" s="88"/>
      <c r="T51" s="89"/>
      <c r="U51" s="88"/>
      <c r="V51" s="88"/>
      <c r="W51" s="90"/>
      <c r="X51" s="88"/>
      <c r="Y51" s="88"/>
      <c r="Z51" s="88"/>
      <c r="AA51" s="91"/>
    </row>
    <row r="52" spans="2:27">
      <c r="B52" s="92"/>
      <c r="C52" s="88" t="s">
        <v>155</v>
      </c>
      <c r="D52" s="88"/>
      <c r="E52" s="88"/>
      <c r="F52" s="90"/>
      <c r="G52" s="30" t="s">
        <v>153</v>
      </c>
      <c r="H52" s="116">
        <v>0.13062759164299109</v>
      </c>
      <c r="I52" s="108">
        <v>-6.902019236349588E-2</v>
      </c>
      <c r="J52" s="108">
        <v>-0.26662460724509174</v>
      </c>
      <c r="K52" s="107">
        <v>-0.36296904410743025</v>
      </c>
      <c r="L52" s="109">
        <v>3.5833114420526613E-2</v>
      </c>
      <c r="M52" s="108">
        <v>-6.4806979265910059E-3</v>
      </c>
      <c r="N52" s="108">
        <v>7.5743617456964785E-3</v>
      </c>
      <c r="O52" s="107">
        <v>1.2436651161152668E-2</v>
      </c>
      <c r="P52" s="108">
        <v>-2.5286650245334386E-2</v>
      </c>
      <c r="Q52" s="108">
        <v>-3.3966830776492429E-2</v>
      </c>
      <c r="R52" s="108">
        <v>-2.4947100581712789E-2</v>
      </c>
      <c r="S52" s="108">
        <v>-6.9192502170068337E-2</v>
      </c>
      <c r="T52" s="109">
        <v>-7.372296012911761E-2</v>
      </c>
      <c r="U52" s="108">
        <v>-7.7678849649458925E-2</v>
      </c>
      <c r="V52" s="108">
        <v>-8.1168504781672368E-2</v>
      </c>
      <c r="W52" s="107">
        <v>-8.5955117846708617E-2</v>
      </c>
      <c r="X52" s="108">
        <v>-9.0877093297578426E-2</v>
      </c>
      <c r="Y52" s="108">
        <v>-9.5888553627560213E-2</v>
      </c>
      <c r="Z52" s="108">
        <v>-0.10014244596239052</v>
      </c>
      <c r="AA52" s="110">
        <v>-0.10459684223562249</v>
      </c>
    </row>
    <row r="53" spans="2:27" ht="15" thickBot="1">
      <c r="B53" s="99"/>
      <c r="C53" s="100" t="s">
        <v>150</v>
      </c>
      <c r="D53" s="100"/>
      <c r="E53" s="100"/>
      <c r="F53" s="101"/>
      <c r="G53" s="123" t="s">
        <v>153</v>
      </c>
      <c r="H53" s="117">
        <v>-0.29921729415460163</v>
      </c>
      <c r="I53" s="112">
        <v>-0.20264369535776439</v>
      </c>
      <c r="J53" s="112">
        <v>-0.27266332429877593</v>
      </c>
      <c r="K53" s="111">
        <v>-0.23482345528633175</v>
      </c>
      <c r="L53" s="113">
        <v>-9.5074529432707777E-2</v>
      </c>
      <c r="M53" s="112">
        <v>-0.18603073995568309</v>
      </c>
      <c r="N53" s="112">
        <v>-4.8920069340994132E-2</v>
      </c>
      <c r="O53" s="111">
        <v>-5.0362180882629559E-2</v>
      </c>
      <c r="P53" s="112">
        <v>0.10969757029333493</v>
      </c>
      <c r="Q53" s="112">
        <v>-0.19736454706993811</v>
      </c>
      <c r="R53" s="112">
        <v>-8.4692157886564701E-2</v>
      </c>
      <c r="S53" s="112">
        <v>-5.2697543558139159E-2</v>
      </c>
      <c r="T53" s="113">
        <v>-5.8412322698131902E-2</v>
      </c>
      <c r="U53" s="112">
        <v>-5.4760395958908248E-2</v>
      </c>
      <c r="V53" s="112">
        <v>-5.5716408784803662E-2</v>
      </c>
      <c r="W53" s="111">
        <v>-5.7222256260814675E-2</v>
      </c>
      <c r="X53" s="112">
        <v>-5.9190081588994303E-2</v>
      </c>
      <c r="Y53" s="112">
        <v>-6.0220465281275892E-2</v>
      </c>
      <c r="Z53" s="112">
        <v>-6.1324466819485224E-2</v>
      </c>
      <c r="AA53" s="114">
        <v>-6.2206826716248997E-2</v>
      </c>
    </row>
    <row r="54" spans="2:27" ht="15" thickBot="1"/>
    <row r="55" spans="2:27" ht="30" customHeight="1">
      <c r="B55" s="219" t="str">
        <f>" "&amp;Summary!H3&amp;" - labour market [change over the same period in the previous year]"</f>
        <v xml:space="preserve"> Autumn 2026 medium-term forecast (MTF-2026Q3) - labour market [change over the same period in the previous year]</v>
      </c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126"/>
      <c r="S55" s="126"/>
      <c r="T55" s="126"/>
      <c r="U55" s="126"/>
      <c r="V55" s="126"/>
      <c r="W55" s="126"/>
      <c r="X55" s="223"/>
      <c r="Y55" s="223"/>
      <c r="Z55" s="223"/>
      <c r="AA55" s="224"/>
    </row>
    <row r="56" spans="2:27">
      <c r="B56" s="308" t="str">
        <f>B3</f>
        <v>Indicator</v>
      </c>
      <c r="C56" s="309"/>
      <c r="D56" s="309"/>
      <c r="E56" s="309"/>
      <c r="F56" s="310"/>
      <c r="G56" s="311" t="str">
        <f>G3</f>
        <v>Unit</v>
      </c>
      <c r="H56" s="76" t="str">
        <f t="shared" ref="H56:K56" si="1">H$3</f>
        <v>Actual data</v>
      </c>
      <c r="I56" s="293">
        <f t="shared" si="1"/>
        <v>2026</v>
      </c>
      <c r="J56" s="293">
        <f t="shared" si="1"/>
        <v>2027</v>
      </c>
      <c r="K56" s="296">
        <f t="shared" si="1"/>
        <v>2028</v>
      </c>
      <c r="L56" s="312">
        <f>L$3</f>
        <v>2025</v>
      </c>
      <c r="M56" s="313"/>
      <c r="N56" s="313"/>
      <c r="O56" s="314"/>
      <c r="P56" s="312">
        <f>P$3</f>
        <v>2026</v>
      </c>
      <c r="Q56" s="313"/>
      <c r="R56" s="313"/>
      <c r="S56" s="314"/>
      <c r="T56" s="312">
        <f>T$3</f>
        <v>2027</v>
      </c>
      <c r="U56" s="313"/>
      <c r="V56" s="313"/>
      <c r="W56" s="314"/>
      <c r="X56" s="312">
        <f>X$3</f>
        <v>2028</v>
      </c>
      <c r="Y56" s="313"/>
      <c r="Z56" s="313"/>
      <c r="AA56" s="315"/>
    </row>
    <row r="57" spans="2:27">
      <c r="B57" s="303"/>
      <c r="C57" s="304"/>
      <c r="D57" s="304"/>
      <c r="E57" s="304"/>
      <c r="F57" s="305"/>
      <c r="G57" s="307"/>
      <c r="H57" s="212">
        <f>$H$4</f>
        <v>2025</v>
      </c>
      <c r="I57" s="294"/>
      <c r="J57" s="294"/>
      <c r="K57" s="297"/>
      <c r="L57" s="78" t="s">
        <v>0</v>
      </c>
      <c r="M57" s="79" t="s">
        <v>1</v>
      </c>
      <c r="N57" s="79" t="s">
        <v>2</v>
      </c>
      <c r="O57" s="80" t="s">
        <v>3</v>
      </c>
      <c r="P57" s="78" t="s">
        <v>0</v>
      </c>
      <c r="Q57" s="79" t="s">
        <v>1</v>
      </c>
      <c r="R57" s="79" t="s">
        <v>2</v>
      </c>
      <c r="S57" s="80" t="s">
        <v>3</v>
      </c>
      <c r="T57" s="78" t="s">
        <v>0</v>
      </c>
      <c r="U57" s="79" t="s">
        <v>1</v>
      </c>
      <c r="V57" s="79" t="s">
        <v>2</v>
      </c>
      <c r="W57" s="80" t="s">
        <v>3</v>
      </c>
      <c r="X57" s="79" t="s">
        <v>0</v>
      </c>
      <c r="Y57" s="79" t="s">
        <v>1</v>
      </c>
      <c r="Z57" s="79" t="s">
        <v>2</v>
      </c>
      <c r="AA57" s="81" t="s">
        <v>3</v>
      </c>
    </row>
    <row r="58" spans="2:27" ht="4.3499999999999996" customHeight="1">
      <c r="B58" s="92"/>
      <c r="C58" s="88"/>
      <c r="D58" s="88"/>
      <c r="E58" s="88"/>
      <c r="F58" s="90"/>
      <c r="G58" s="30"/>
      <c r="H58" s="194"/>
      <c r="I58" s="88"/>
      <c r="J58" s="88"/>
      <c r="K58" s="90"/>
      <c r="L58" s="88"/>
      <c r="M58" s="88"/>
      <c r="N58" s="88"/>
      <c r="O58" s="88"/>
      <c r="P58" s="88"/>
      <c r="Q58" s="88"/>
      <c r="R58" s="88"/>
      <c r="S58" s="88"/>
      <c r="T58" s="89"/>
      <c r="U58" s="88"/>
      <c r="V58" s="88"/>
      <c r="W58" s="90"/>
      <c r="X58" s="88"/>
      <c r="Y58" s="88"/>
      <c r="Z58" s="88"/>
      <c r="AA58" s="91"/>
    </row>
    <row r="59" spans="2:27">
      <c r="B59" s="82" t="s">
        <v>138</v>
      </c>
      <c r="C59" s="88"/>
      <c r="D59" s="88"/>
      <c r="E59" s="88"/>
      <c r="F59" s="90"/>
      <c r="G59" s="30"/>
      <c r="H59" s="194"/>
      <c r="I59" s="88"/>
      <c r="J59" s="88"/>
      <c r="K59" s="90"/>
      <c r="L59" s="88"/>
      <c r="M59" s="88"/>
      <c r="N59" s="88"/>
      <c r="O59" s="88"/>
      <c r="P59" s="88"/>
      <c r="Q59" s="88"/>
      <c r="R59" s="88"/>
      <c r="S59" s="88"/>
      <c r="T59" s="89"/>
      <c r="U59" s="88"/>
      <c r="V59" s="88"/>
      <c r="W59" s="90"/>
      <c r="X59" s="88"/>
      <c r="Y59" s="88"/>
      <c r="Z59" s="88"/>
      <c r="AA59" s="91"/>
    </row>
    <row r="60" spans="2:27">
      <c r="B60" s="92"/>
      <c r="C60" s="88" t="s">
        <v>139</v>
      </c>
      <c r="D60" s="88"/>
      <c r="E60" s="88"/>
      <c r="F60" s="90"/>
      <c r="G60" s="30" t="s">
        <v>153</v>
      </c>
      <c r="H60" s="116">
        <v>6.2469299851689613</v>
      </c>
      <c r="I60" s="108">
        <v>4.2566775313675151</v>
      </c>
      <c r="J60" s="108">
        <v>4.8975554530915133</v>
      </c>
      <c r="K60" s="107">
        <v>5.1315653359533826</v>
      </c>
      <c r="L60" s="109">
        <v>4.9351411489452062</v>
      </c>
      <c r="M60" s="108">
        <v>8.3534064051233656</v>
      </c>
      <c r="N60" s="108">
        <v>5.796097247193984</v>
      </c>
      <c r="O60" s="107">
        <v>5.9174469942304881</v>
      </c>
      <c r="P60" s="108">
        <v>5.6402171060055082</v>
      </c>
      <c r="Q60" s="108">
        <v>2.9903745989217043</v>
      </c>
      <c r="R60" s="108">
        <v>4.3716233777093834</v>
      </c>
      <c r="S60" s="108">
        <v>4.073881211869022</v>
      </c>
      <c r="T60" s="109">
        <v>4.6541714541291697</v>
      </c>
      <c r="U60" s="108">
        <v>4.9644649062413606</v>
      </c>
      <c r="V60" s="108">
        <v>4.9750098320865561</v>
      </c>
      <c r="W60" s="107">
        <v>4.9948632717430712</v>
      </c>
      <c r="X60" s="108">
        <v>4.9341844306694043</v>
      </c>
      <c r="Y60" s="108">
        <v>5.0992369226765106</v>
      </c>
      <c r="Z60" s="108">
        <v>5.2299937727381831</v>
      </c>
      <c r="AA60" s="110">
        <v>5.2548886980608387</v>
      </c>
    </row>
    <row r="61" spans="2:27">
      <c r="B61" s="92"/>
      <c r="C61" s="88" t="s">
        <v>141</v>
      </c>
      <c r="D61" s="88"/>
      <c r="E61" s="88"/>
      <c r="F61" s="90"/>
      <c r="G61" s="30" t="s">
        <v>153</v>
      </c>
      <c r="H61" s="229">
        <v>5.7216998999102202</v>
      </c>
      <c r="I61" s="230">
        <v>4.633262051654981</v>
      </c>
      <c r="J61" s="230">
        <v>4.4347612021942098</v>
      </c>
      <c r="K61" s="231">
        <v>4.9428960958451285</v>
      </c>
      <c r="L61" s="227">
        <v>4.3264457260170808</v>
      </c>
      <c r="M61" s="11">
        <v>7.4231046384231947</v>
      </c>
      <c r="N61" s="11">
        <v>5.2878445903904003</v>
      </c>
      <c r="O61" s="138">
        <v>5.8478315927469771</v>
      </c>
      <c r="P61" s="11">
        <v>5.9296769771850055</v>
      </c>
      <c r="Q61" s="11">
        <v>3.8379952335043432</v>
      </c>
      <c r="R61" s="11">
        <v>4.7653362640953878</v>
      </c>
      <c r="S61" s="11">
        <v>4.049262425399891</v>
      </c>
      <c r="T61" s="227">
        <v>4.2392900251633003</v>
      </c>
      <c r="U61" s="11">
        <v>4.2529214416058503</v>
      </c>
      <c r="V61" s="11">
        <v>4.4945532904011598</v>
      </c>
      <c r="W61" s="138">
        <v>4.7473742712331291</v>
      </c>
      <c r="X61" s="11">
        <v>4.7031555166250794</v>
      </c>
      <c r="Y61" s="11">
        <v>4.9318643905604143</v>
      </c>
      <c r="Z61" s="11">
        <v>5.0463895532005809</v>
      </c>
      <c r="AA61" s="228">
        <v>5.0815977721175853</v>
      </c>
    </row>
    <row r="62" spans="2:27" ht="15" thickBot="1">
      <c r="B62" s="99"/>
      <c r="C62" s="100" t="s">
        <v>44</v>
      </c>
      <c r="D62" s="100"/>
      <c r="E62" s="100"/>
      <c r="F62" s="101"/>
      <c r="G62" s="123" t="s">
        <v>153</v>
      </c>
      <c r="H62" s="117">
        <v>0.9417215879895906</v>
      </c>
      <c r="I62" s="112">
        <v>0.83845871238683856</v>
      </c>
      <c r="J62" s="112">
        <v>2.0355863657368616</v>
      </c>
      <c r="K62" s="111">
        <v>2.6486294355598403</v>
      </c>
      <c r="L62" s="113">
        <v>0.96278523717133169</v>
      </c>
      <c r="M62" s="112">
        <v>0.77214984465055636</v>
      </c>
      <c r="N62" s="112">
        <v>1.1063823742860563</v>
      </c>
      <c r="O62" s="111">
        <v>0.92556134639487198</v>
      </c>
      <c r="P62" s="112">
        <v>0.97247844817798068</v>
      </c>
      <c r="Q62" s="112">
        <v>0.90250650345531369</v>
      </c>
      <c r="R62" s="112">
        <v>0.70132652795560091</v>
      </c>
      <c r="S62" s="112">
        <v>0.77840425399928392</v>
      </c>
      <c r="T62" s="113">
        <v>1.0174408714498355</v>
      </c>
      <c r="U62" s="112">
        <v>1.6251577629696072</v>
      </c>
      <c r="V62" s="112">
        <v>2.4283129131463141</v>
      </c>
      <c r="W62" s="111">
        <v>3.0660469544880726</v>
      </c>
      <c r="X62" s="112">
        <v>3.2150555556867033</v>
      </c>
      <c r="Y62" s="112">
        <v>3.0384402325102116</v>
      </c>
      <c r="Z62" s="112">
        <v>2.4444447741784217</v>
      </c>
      <c r="AA62" s="114">
        <v>1.9150733541542166</v>
      </c>
    </row>
    <row r="63" spans="2:27" ht="4.3499999999999996" customHeight="1"/>
    <row r="64" spans="2:27" ht="12" customHeight="1">
      <c r="B64" s="124" t="s">
        <v>106</v>
      </c>
      <c r="C64" s="124"/>
      <c r="D64" s="124"/>
      <c r="E64" s="124"/>
      <c r="F64" s="124"/>
      <c r="G64" s="124"/>
      <c r="H64" s="124"/>
      <c r="I64" s="124"/>
      <c r="J64" s="124"/>
    </row>
    <row r="65" spans="2:10" ht="12" customHeight="1">
      <c r="B65" s="124" t="s">
        <v>156</v>
      </c>
      <c r="C65" s="124"/>
      <c r="D65" s="124"/>
      <c r="E65" s="124"/>
      <c r="F65" s="124"/>
      <c r="G65" s="124"/>
      <c r="H65" s="124"/>
      <c r="I65" s="124"/>
      <c r="J65" s="124"/>
    </row>
    <row r="66" spans="2:10" ht="12" customHeight="1">
      <c r="B66" s="124" t="s">
        <v>157</v>
      </c>
      <c r="C66" s="124"/>
      <c r="D66" s="124"/>
      <c r="E66" s="124"/>
      <c r="F66" s="124"/>
      <c r="G66" s="124"/>
      <c r="H66" s="124"/>
      <c r="I66" s="124"/>
      <c r="J66" s="124"/>
    </row>
    <row r="67" spans="2:10" ht="12" customHeight="1">
      <c r="B67" s="124" t="s">
        <v>158</v>
      </c>
      <c r="C67" s="124"/>
      <c r="D67" s="124"/>
      <c r="E67" s="124"/>
      <c r="F67" s="124"/>
      <c r="G67" s="124"/>
      <c r="H67" s="124"/>
      <c r="I67" s="124"/>
      <c r="J67" s="124"/>
    </row>
    <row r="68" spans="2:10" ht="12" customHeight="1">
      <c r="B68" s="124" t="s">
        <v>159</v>
      </c>
      <c r="C68" s="124"/>
      <c r="D68" s="124"/>
      <c r="E68" s="124"/>
      <c r="F68" s="124"/>
      <c r="G68" s="124"/>
      <c r="H68" s="124"/>
      <c r="I68" s="124"/>
      <c r="J68" s="124"/>
    </row>
    <row r="69" spans="2:10" ht="12" customHeight="1">
      <c r="B69" s="124" t="s">
        <v>160</v>
      </c>
      <c r="C69" s="124"/>
      <c r="D69" s="124"/>
      <c r="E69" s="124"/>
      <c r="F69" s="124"/>
      <c r="G69" s="124"/>
      <c r="H69" s="124"/>
      <c r="I69" s="124"/>
      <c r="J69" s="124"/>
    </row>
    <row r="70" spans="2:10">
      <c r="B70" s="124"/>
      <c r="C70" s="124"/>
      <c r="D70" s="124"/>
      <c r="E70" s="124"/>
      <c r="F70" s="124"/>
      <c r="G70" s="124"/>
      <c r="H70" s="124"/>
      <c r="I70" s="124"/>
      <c r="J70" s="124"/>
    </row>
    <row r="71" spans="2:10">
      <c r="B71" s="124"/>
      <c r="C71" s="124"/>
      <c r="D71" s="124"/>
      <c r="E71" s="124"/>
      <c r="F71" s="124"/>
      <c r="G71" s="124"/>
      <c r="H71" s="124"/>
      <c r="I71" s="124"/>
      <c r="J71" s="124"/>
    </row>
  </sheetData>
  <mergeCells count="27">
    <mergeCell ref="J3:J4"/>
    <mergeCell ref="J31:J32"/>
    <mergeCell ref="J56:J57"/>
    <mergeCell ref="K56:K57"/>
    <mergeCell ref="K31:K32"/>
    <mergeCell ref="K3:K4"/>
    <mergeCell ref="L3:O3"/>
    <mergeCell ref="X3:AA3"/>
    <mergeCell ref="X31:AA31"/>
    <mergeCell ref="X56:AA56"/>
    <mergeCell ref="L56:O56"/>
    <mergeCell ref="L31:O31"/>
    <mergeCell ref="T3:W3"/>
    <mergeCell ref="P3:S3"/>
    <mergeCell ref="P31:S31"/>
    <mergeCell ref="T31:W31"/>
    <mergeCell ref="P56:S56"/>
    <mergeCell ref="T56:W56"/>
    <mergeCell ref="I3:I4"/>
    <mergeCell ref="I31:I32"/>
    <mergeCell ref="I56:I57"/>
    <mergeCell ref="B3:F4"/>
    <mergeCell ref="G3:G4"/>
    <mergeCell ref="B56:F57"/>
    <mergeCell ref="B31:F32"/>
    <mergeCell ref="G31:G32"/>
    <mergeCell ref="G56:G57"/>
  </mergeCells>
  <pageMargins left="0.7" right="0.7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1"/>
    <pageSetUpPr fitToPage="1"/>
  </sheetPr>
  <dimension ref="A1:AA45"/>
  <sheetViews>
    <sheetView zoomScale="80" zoomScaleNormal="80" workbookViewId="0">
      <selection activeCell="K49" sqref="K49"/>
    </sheetView>
  </sheetViews>
  <sheetFormatPr defaultColWidth="9.140625" defaultRowHeight="14.25"/>
  <cols>
    <col min="1" max="5" width="3.140625" style="69" customWidth="1"/>
    <col min="6" max="6" width="45.42578125" style="69" customWidth="1"/>
    <col min="7" max="7" width="27.42578125" style="69" customWidth="1"/>
    <col min="8" max="8" width="10.85546875" style="69" customWidth="1"/>
    <col min="9" max="15" width="9.140625" style="69" customWidth="1"/>
    <col min="16" max="23" width="9.140625" style="69"/>
    <col min="24" max="27" width="9.140625" style="69" customWidth="1"/>
    <col min="28" max="16384" width="9.140625" style="69"/>
  </cols>
  <sheetData>
    <row r="1" spans="2:27" ht="22.5" customHeight="1" thickBot="1">
      <c r="B1" s="221" t="s">
        <v>161</v>
      </c>
      <c r="C1" s="222"/>
      <c r="D1" s="222"/>
      <c r="E1" s="222"/>
      <c r="F1" s="222"/>
      <c r="G1" s="249"/>
    </row>
    <row r="2" spans="2:27" ht="30" customHeight="1">
      <c r="B2" s="219" t="str">
        <f>" "&amp;Summary!H3&amp;" - balance of payments [level]"</f>
        <v xml:space="preserve"> Autumn 2026 medium-term forecast (MTF-2026Q3) - balance of payments [level]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3" spans="2:27">
      <c r="B3" s="308" t="s">
        <v>15</v>
      </c>
      <c r="C3" s="309"/>
      <c r="D3" s="309"/>
      <c r="E3" s="309"/>
      <c r="F3" s="310"/>
      <c r="G3" s="311" t="s">
        <v>16</v>
      </c>
      <c r="H3" s="76" t="s">
        <v>14</v>
      </c>
      <c r="I3" s="293">
        <v>2026</v>
      </c>
      <c r="J3" s="293">
        <v>2027</v>
      </c>
      <c r="K3" s="296">
        <v>2028</v>
      </c>
      <c r="L3" s="312">
        <v>2025</v>
      </c>
      <c r="M3" s="313"/>
      <c r="N3" s="313"/>
      <c r="O3" s="314"/>
      <c r="P3" s="312">
        <v>2026</v>
      </c>
      <c r="Q3" s="313"/>
      <c r="R3" s="313"/>
      <c r="S3" s="314"/>
      <c r="T3" s="312">
        <v>2027</v>
      </c>
      <c r="U3" s="313"/>
      <c r="V3" s="313"/>
      <c r="W3" s="314"/>
      <c r="X3" s="313">
        <v>2028</v>
      </c>
      <c r="Y3" s="313"/>
      <c r="Z3" s="313"/>
      <c r="AA3" s="315"/>
    </row>
    <row r="4" spans="2:27">
      <c r="B4" s="303"/>
      <c r="C4" s="304"/>
      <c r="D4" s="304"/>
      <c r="E4" s="304"/>
      <c r="F4" s="305"/>
      <c r="G4" s="307"/>
      <c r="H4" s="77">
        <v>2025</v>
      </c>
      <c r="I4" s="294"/>
      <c r="J4" s="294"/>
      <c r="K4" s="297"/>
      <c r="L4" s="78" t="s">
        <v>0</v>
      </c>
      <c r="M4" s="79" t="s">
        <v>1</v>
      </c>
      <c r="N4" s="79" t="s">
        <v>2</v>
      </c>
      <c r="O4" s="80" t="s">
        <v>3</v>
      </c>
      <c r="P4" s="78" t="s">
        <v>0</v>
      </c>
      <c r="Q4" s="79" t="s">
        <v>1</v>
      </c>
      <c r="R4" s="79" t="s">
        <v>2</v>
      </c>
      <c r="S4" s="80" t="s">
        <v>3</v>
      </c>
      <c r="T4" s="78" t="s">
        <v>0</v>
      </c>
      <c r="U4" s="79" t="s">
        <v>1</v>
      </c>
      <c r="V4" s="79" t="s">
        <v>2</v>
      </c>
      <c r="W4" s="80" t="s">
        <v>3</v>
      </c>
      <c r="X4" s="79" t="s">
        <v>0</v>
      </c>
      <c r="Y4" s="79" t="s">
        <v>1</v>
      </c>
      <c r="Z4" s="79" t="s">
        <v>2</v>
      </c>
      <c r="AA4" s="81" t="s">
        <v>3</v>
      </c>
    </row>
    <row r="5" spans="2:27" ht="3.75" customHeight="1">
      <c r="B5" s="82"/>
      <c r="C5" s="83"/>
      <c r="D5" s="83"/>
      <c r="E5" s="83"/>
      <c r="F5" s="84"/>
      <c r="G5" s="85"/>
      <c r="H5" s="163"/>
      <c r="I5" s="132"/>
      <c r="J5" s="132"/>
      <c r="K5" s="133"/>
      <c r="L5" s="87"/>
      <c r="M5" s="87"/>
      <c r="N5" s="87"/>
      <c r="O5" s="86"/>
      <c r="P5" s="87"/>
      <c r="Q5" s="87"/>
      <c r="R5" s="87"/>
      <c r="S5" s="86"/>
      <c r="T5" s="87"/>
      <c r="U5" s="87"/>
      <c r="V5" s="87"/>
      <c r="W5" s="86"/>
      <c r="X5" s="87"/>
      <c r="Y5" s="87"/>
      <c r="Z5" s="87"/>
      <c r="AA5" s="120"/>
    </row>
    <row r="6" spans="2:27">
      <c r="B6" s="82" t="s">
        <v>162</v>
      </c>
      <c r="C6" s="83"/>
      <c r="D6" s="83"/>
      <c r="E6" s="83"/>
      <c r="F6" s="136"/>
      <c r="G6" s="162"/>
      <c r="H6" s="165"/>
      <c r="I6" s="166"/>
      <c r="J6" s="166"/>
      <c r="K6" s="182"/>
      <c r="L6" s="183"/>
      <c r="M6" s="183"/>
      <c r="N6" s="183"/>
      <c r="O6" s="184"/>
      <c r="P6" s="183"/>
      <c r="Q6" s="183"/>
      <c r="R6" s="183"/>
      <c r="S6" s="184"/>
      <c r="T6" s="183"/>
      <c r="U6" s="183"/>
      <c r="V6" s="183"/>
      <c r="W6" s="184"/>
      <c r="X6" s="183"/>
      <c r="Y6" s="183"/>
      <c r="Z6" s="183"/>
      <c r="AA6" s="185"/>
    </row>
    <row r="7" spans="2:27">
      <c r="B7" s="82"/>
      <c r="C7" s="135" t="s">
        <v>99</v>
      </c>
      <c r="D7" s="83"/>
      <c r="E7" s="83"/>
      <c r="F7" s="136"/>
      <c r="G7" s="30" t="s">
        <v>163</v>
      </c>
      <c r="H7" s="170">
        <v>93528.98</v>
      </c>
      <c r="I7" s="94">
        <v>95957.226804313599</v>
      </c>
      <c r="J7" s="94">
        <v>99580.121458073787</v>
      </c>
      <c r="K7" s="93">
        <v>103907.21881933452</v>
      </c>
      <c r="L7" s="95">
        <v>23684.598999999998</v>
      </c>
      <c r="M7" s="95">
        <v>23518.2</v>
      </c>
      <c r="N7" s="95">
        <v>22949.072</v>
      </c>
      <c r="O7" s="96">
        <v>23377.109</v>
      </c>
      <c r="P7" s="95">
        <v>23669.43</v>
      </c>
      <c r="Q7" s="95">
        <v>24173.62</v>
      </c>
      <c r="R7" s="95">
        <v>24004.404638792155</v>
      </c>
      <c r="S7" s="96">
        <v>24109.772165521448</v>
      </c>
      <c r="T7" s="95">
        <v>24377.96996392652</v>
      </c>
      <c r="U7" s="95">
        <v>24717.204278754536</v>
      </c>
      <c r="V7" s="95">
        <v>25088.943742737072</v>
      </c>
      <c r="W7" s="96">
        <v>25396.003472655662</v>
      </c>
      <c r="X7" s="95">
        <v>25665.482696026083</v>
      </c>
      <c r="Y7" s="95">
        <v>25875.066575100343</v>
      </c>
      <c r="Z7" s="95">
        <v>26083.837359806901</v>
      </c>
      <c r="AA7" s="98">
        <v>26282.832188401193</v>
      </c>
    </row>
    <row r="8" spans="2:27">
      <c r="B8" s="92"/>
      <c r="C8" s="88"/>
      <c r="D8" s="121" t="s">
        <v>164</v>
      </c>
      <c r="E8" s="88"/>
      <c r="F8" s="90"/>
      <c r="G8" s="30" t="s">
        <v>163</v>
      </c>
      <c r="H8" s="170">
        <v>42117.504000000001</v>
      </c>
      <c r="I8" s="94">
        <v>44850.92909572705</v>
      </c>
      <c r="J8" s="94">
        <v>46154.591971272006</v>
      </c>
      <c r="K8" s="93">
        <v>47933.01793004667</v>
      </c>
      <c r="L8" s="94">
        <v>10882.552</v>
      </c>
      <c r="M8" s="94">
        <v>10324.44</v>
      </c>
      <c r="N8" s="94">
        <v>10719.754000000001</v>
      </c>
      <c r="O8" s="93">
        <v>10190.758</v>
      </c>
      <c r="P8" s="94">
        <v>11089.383</v>
      </c>
      <c r="Q8" s="94">
        <v>11309.54</v>
      </c>
      <c r="R8" s="94">
        <v>11225.637348737175</v>
      </c>
      <c r="S8" s="93">
        <v>11226.368746989874</v>
      </c>
      <c r="T8" s="94">
        <v>11329.852656237026</v>
      </c>
      <c r="U8" s="94">
        <v>11465.895738773743</v>
      </c>
      <c r="V8" s="94">
        <v>11617.480578618704</v>
      </c>
      <c r="W8" s="93">
        <v>11741.362997642533</v>
      </c>
      <c r="X8" s="94">
        <v>11853.072126180514</v>
      </c>
      <c r="Y8" s="94">
        <v>11938.388264662684</v>
      </c>
      <c r="Z8" s="94">
        <v>12027.966041442474</v>
      </c>
      <c r="AA8" s="181">
        <v>12113.591497760999</v>
      </c>
    </row>
    <row r="9" spans="2:27" ht="15" customHeight="1">
      <c r="B9" s="92"/>
      <c r="C9" s="88"/>
      <c r="D9" s="121" t="s">
        <v>165</v>
      </c>
      <c r="E9" s="88"/>
      <c r="F9" s="90"/>
      <c r="G9" s="30" t="s">
        <v>163</v>
      </c>
      <c r="H9" s="170">
        <v>51395.233999999997</v>
      </c>
      <c r="I9" s="94">
        <v>51106.297708586557</v>
      </c>
      <c r="J9" s="94">
        <v>53425.529486801781</v>
      </c>
      <c r="K9" s="93">
        <v>55974.200889287851</v>
      </c>
      <c r="L9" s="94">
        <v>12730.393</v>
      </c>
      <c r="M9" s="94">
        <v>13149.808999999999</v>
      </c>
      <c r="N9" s="94">
        <v>12175.527</v>
      </c>
      <c r="O9" s="93">
        <v>13339.505000000001</v>
      </c>
      <c r="P9" s="94">
        <v>12491.183000000001</v>
      </c>
      <c r="Q9" s="94">
        <v>12898.34</v>
      </c>
      <c r="R9" s="94">
        <v>12833.371290054978</v>
      </c>
      <c r="S9" s="93">
        <v>12883.403418531572</v>
      </c>
      <c r="T9" s="94">
        <v>13048.117307689494</v>
      </c>
      <c r="U9" s="94">
        <v>13251.308539980791</v>
      </c>
      <c r="V9" s="94">
        <v>13471.463164118368</v>
      </c>
      <c r="W9" s="93">
        <v>13654.64047501313</v>
      </c>
      <c r="X9" s="94">
        <v>13812.41056984557</v>
      </c>
      <c r="Y9" s="94">
        <v>13936.678310437657</v>
      </c>
      <c r="Z9" s="94">
        <v>14055.871318364429</v>
      </c>
      <c r="AA9" s="181">
        <v>14169.240690640196</v>
      </c>
    </row>
    <row r="10" spans="2:27" ht="3.75" customHeight="1">
      <c r="B10" s="92"/>
      <c r="C10" s="88"/>
      <c r="D10" s="88"/>
      <c r="E10" s="88"/>
      <c r="F10" s="90"/>
      <c r="G10" s="30"/>
      <c r="H10" s="170"/>
      <c r="I10" s="94"/>
      <c r="J10" s="94"/>
      <c r="K10" s="93"/>
      <c r="L10" s="94"/>
      <c r="M10" s="94"/>
      <c r="N10" s="94"/>
      <c r="O10" s="93"/>
      <c r="P10" s="94"/>
      <c r="Q10" s="94"/>
      <c r="R10" s="94"/>
      <c r="S10" s="93"/>
      <c r="T10" s="94"/>
      <c r="U10" s="94"/>
      <c r="V10" s="94"/>
      <c r="W10" s="93"/>
      <c r="X10" s="94"/>
      <c r="Y10" s="94"/>
      <c r="Z10" s="94"/>
      <c r="AA10" s="181"/>
    </row>
    <row r="11" spans="2:27" ht="15" customHeight="1">
      <c r="B11" s="92"/>
      <c r="C11" s="88" t="s">
        <v>100</v>
      </c>
      <c r="D11" s="88"/>
      <c r="E11" s="88"/>
      <c r="F11" s="90"/>
      <c r="G11" s="30" t="s">
        <v>163</v>
      </c>
      <c r="H11" s="186">
        <v>89820.921000000002</v>
      </c>
      <c r="I11" s="95">
        <v>92280.366071038647</v>
      </c>
      <c r="J11" s="95">
        <v>94465.053054424614</v>
      </c>
      <c r="K11" s="96">
        <v>97588.915506396923</v>
      </c>
      <c r="L11" s="95">
        <v>23006.45</v>
      </c>
      <c r="M11" s="95">
        <v>22593.445</v>
      </c>
      <c r="N11" s="95">
        <v>21900.120999999999</v>
      </c>
      <c r="O11" s="96">
        <v>22320.904999999999</v>
      </c>
      <c r="P11" s="95">
        <v>22712.214</v>
      </c>
      <c r="Q11" s="95">
        <v>23344.27</v>
      </c>
      <c r="R11" s="95">
        <v>23088.409729898402</v>
      </c>
      <c r="S11" s="96">
        <v>23135.472341140245</v>
      </c>
      <c r="T11" s="95">
        <v>23278.555847331092</v>
      </c>
      <c r="U11" s="95">
        <v>23484.861917148424</v>
      </c>
      <c r="V11" s="95">
        <v>23735.667125871198</v>
      </c>
      <c r="W11" s="96">
        <v>23965.968164073907</v>
      </c>
      <c r="X11" s="95">
        <v>24172.792161830705</v>
      </c>
      <c r="Y11" s="95">
        <v>24327.738031354558</v>
      </c>
      <c r="Z11" s="95">
        <v>24474.560711011934</v>
      </c>
      <c r="AA11" s="98">
        <v>24613.824602199733</v>
      </c>
    </row>
    <row r="12" spans="2:27" ht="15" customHeight="1">
      <c r="B12" s="92"/>
      <c r="C12" s="88"/>
      <c r="D12" s="121" t="s">
        <v>166</v>
      </c>
      <c r="E12" s="88"/>
      <c r="F12" s="90"/>
      <c r="G12" s="30" t="s">
        <v>163</v>
      </c>
      <c r="H12" s="170">
        <v>24468.754999999997</v>
      </c>
      <c r="I12" s="94">
        <v>23391.318024792065</v>
      </c>
      <c r="J12" s="94">
        <v>23690.244129431267</v>
      </c>
      <c r="K12" s="93">
        <v>24473.656213806546</v>
      </c>
      <c r="L12" s="94">
        <v>6378.6369999999997</v>
      </c>
      <c r="M12" s="94">
        <v>6399.0050000000001</v>
      </c>
      <c r="N12" s="94">
        <v>5804.1949999999997</v>
      </c>
      <c r="O12" s="93">
        <v>5886.9179999999997</v>
      </c>
      <c r="P12" s="94">
        <v>5989.8689999999997</v>
      </c>
      <c r="Q12" s="94">
        <v>5866.491</v>
      </c>
      <c r="R12" s="94">
        <v>5732.9712573094266</v>
      </c>
      <c r="S12" s="93">
        <v>5801.9867674826392</v>
      </c>
      <c r="T12" s="94">
        <v>5837.8697007257215</v>
      </c>
      <c r="U12" s="94">
        <v>5889.6077880006023</v>
      </c>
      <c r="V12" s="94">
        <v>5952.5055097660506</v>
      </c>
      <c r="W12" s="93">
        <v>6010.2611309388922</v>
      </c>
      <c r="X12" s="94">
        <v>6062.1291058169736</v>
      </c>
      <c r="Y12" s="94">
        <v>6100.986919973413</v>
      </c>
      <c r="Z12" s="94">
        <v>6137.8075749389754</v>
      </c>
      <c r="AA12" s="181">
        <v>6172.7326130771826</v>
      </c>
    </row>
    <row r="13" spans="2:27" ht="15" customHeight="1">
      <c r="B13" s="92"/>
      <c r="C13" s="88"/>
      <c r="D13" s="121" t="s">
        <v>167</v>
      </c>
      <c r="E13" s="88"/>
      <c r="F13" s="90"/>
      <c r="G13" s="30" t="s">
        <v>163</v>
      </c>
      <c r="H13" s="170">
        <v>65370.393000000004</v>
      </c>
      <c r="I13" s="94">
        <v>68889.048046246578</v>
      </c>
      <c r="J13" s="94">
        <v>70774.808924993325</v>
      </c>
      <c r="K13" s="93">
        <v>73115.259292590359</v>
      </c>
      <c r="L13" s="94">
        <v>16725.757999999998</v>
      </c>
      <c r="M13" s="94">
        <v>16152.456</v>
      </c>
      <c r="N13" s="94">
        <v>16090.402</v>
      </c>
      <c r="O13" s="93">
        <v>16401.777000000002</v>
      </c>
      <c r="P13" s="94">
        <v>16792.169000000002</v>
      </c>
      <c r="Q13" s="94">
        <v>17522.381000000001</v>
      </c>
      <c r="R13" s="94">
        <v>17241.012472588969</v>
      </c>
      <c r="S13" s="93">
        <v>17333.485573657599</v>
      </c>
      <c r="T13" s="94">
        <v>17440.686146605363</v>
      </c>
      <c r="U13" s="94">
        <v>17595.254129147816</v>
      </c>
      <c r="V13" s="94">
        <v>17783.161616105142</v>
      </c>
      <c r="W13" s="93">
        <v>17955.707033135011</v>
      </c>
      <c r="X13" s="94">
        <v>18110.663056013727</v>
      </c>
      <c r="Y13" s="94">
        <v>18226.751111381138</v>
      </c>
      <c r="Z13" s="94">
        <v>18336.753136072952</v>
      </c>
      <c r="AA13" s="181">
        <v>18441.091989122546</v>
      </c>
    </row>
    <row r="14" spans="2:27" ht="3.75" customHeight="1">
      <c r="B14" s="92"/>
      <c r="C14" s="88"/>
      <c r="D14" s="88"/>
      <c r="E14" s="88"/>
      <c r="F14" s="90"/>
      <c r="G14" s="30"/>
      <c r="H14" s="170"/>
      <c r="I14" s="94"/>
      <c r="J14" s="94"/>
      <c r="K14" s="93"/>
      <c r="L14" s="94"/>
      <c r="M14" s="94"/>
      <c r="N14" s="94"/>
      <c r="O14" s="93"/>
      <c r="P14" s="94"/>
      <c r="Q14" s="94"/>
      <c r="R14" s="94"/>
      <c r="S14" s="93"/>
      <c r="T14" s="94"/>
      <c r="U14" s="94"/>
      <c r="V14" s="94"/>
      <c r="W14" s="93"/>
      <c r="X14" s="94"/>
      <c r="Y14" s="94"/>
      <c r="Z14" s="94"/>
      <c r="AA14" s="181"/>
    </row>
    <row r="15" spans="2:27" ht="15" customHeight="1">
      <c r="B15" s="92"/>
      <c r="C15" s="88" t="s">
        <v>168</v>
      </c>
      <c r="D15" s="88"/>
      <c r="E15" s="88"/>
      <c r="F15" s="90"/>
      <c r="G15" s="30" t="s">
        <v>163</v>
      </c>
      <c r="H15" s="186">
        <v>3708.0590000000011</v>
      </c>
      <c r="I15" s="95">
        <v>3676.8607332749561</v>
      </c>
      <c r="J15" s="95">
        <v>5115.0684036491693</v>
      </c>
      <c r="K15" s="96">
        <v>6318.3033129375908</v>
      </c>
      <c r="L15" s="95">
        <v>678.14899999999761</v>
      </c>
      <c r="M15" s="95">
        <v>924.75500000000102</v>
      </c>
      <c r="N15" s="95">
        <v>1048.9510000000009</v>
      </c>
      <c r="O15" s="96">
        <v>1056.2040000000015</v>
      </c>
      <c r="P15" s="95">
        <v>957.21600000000035</v>
      </c>
      <c r="Q15" s="95">
        <v>829.34999999999854</v>
      </c>
      <c r="R15" s="95">
        <v>915.99490889375375</v>
      </c>
      <c r="S15" s="96">
        <v>974.29982438120351</v>
      </c>
      <c r="T15" s="95">
        <v>1099.4141165954279</v>
      </c>
      <c r="U15" s="95">
        <v>1232.3423616061118</v>
      </c>
      <c r="V15" s="95">
        <v>1353.2766168658745</v>
      </c>
      <c r="W15" s="96">
        <v>1430.0353085817551</v>
      </c>
      <c r="X15" s="95">
        <v>1492.6905341953789</v>
      </c>
      <c r="Y15" s="95">
        <v>1547.3285437457853</v>
      </c>
      <c r="Z15" s="95">
        <v>1609.2766487949666</v>
      </c>
      <c r="AA15" s="98">
        <v>1669.0075862014601</v>
      </c>
    </row>
    <row r="16" spans="2:27" ht="4.3499999999999996" customHeight="1">
      <c r="B16" s="82"/>
      <c r="C16" s="88"/>
      <c r="D16" s="88"/>
      <c r="E16" s="88"/>
      <c r="F16" s="90"/>
      <c r="G16" s="30"/>
      <c r="H16" s="186"/>
      <c r="I16" s="95"/>
      <c r="J16" s="95"/>
      <c r="K16" s="96"/>
      <c r="L16" s="95"/>
      <c r="M16" s="95"/>
      <c r="N16" s="95"/>
      <c r="O16" s="96"/>
      <c r="P16" s="95"/>
      <c r="Q16" s="95"/>
      <c r="R16" s="95"/>
      <c r="S16" s="96"/>
      <c r="T16" s="95"/>
      <c r="U16" s="95"/>
      <c r="V16" s="95"/>
      <c r="W16" s="96"/>
      <c r="X16" s="95"/>
      <c r="Y16" s="95"/>
      <c r="Z16" s="95"/>
      <c r="AA16" s="98"/>
    </row>
    <row r="17" spans="1:27" ht="15" customHeight="1">
      <c r="B17" s="82" t="s">
        <v>169</v>
      </c>
      <c r="C17" s="83"/>
      <c r="D17" s="83"/>
      <c r="E17" s="83"/>
      <c r="F17" s="136"/>
      <c r="G17" s="30"/>
      <c r="H17" s="186"/>
      <c r="I17" s="95"/>
      <c r="J17" s="95"/>
      <c r="K17" s="96"/>
      <c r="L17" s="95"/>
      <c r="M17" s="190"/>
      <c r="N17" s="95"/>
      <c r="O17" s="96"/>
      <c r="P17" s="95"/>
      <c r="Q17" s="95"/>
      <c r="R17" s="95"/>
      <c r="S17" s="96"/>
      <c r="T17" s="95"/>
      <c r="U17" s="95"/>
      <c r="V17" s="95"/>
      <c r="W17" s="96"/>
      <c r="X17" s="95"/>
      <c r="Y17" s="95"/>
      <c r="Z17" s="95"/>
      <c r="AA17" s="98"/>
    </row>
    <row r="18" spans="1:27" ht="15" customHeight="1">
      <c r="B18" s="82"/>
      <c r="C18" s="135" t="s">
        <v>99</v>
      </c>
      <c r="D18" s="83"/>
      <c r="E18" s="83"/>
      <c r="F18" s="136"/>
      <c r="G18" s="30" t="s">
        <v>170</v>
      </c>
      <c r="H18" s="186">
        <v>115888.53661335014</v>
      </c>
      <c r="I18" s="95">
        <v>122392.83524550144</v>
      </c>
      <c r="J18" s="95">
        <v>130263.96057926962</v>
      </c>
      <c r="K18" s="96">
        <v>137992.59688454497</v>
      </c>
      <c r="L18" s="238"/>
      <c r="M18" s="238"/>
      <c r="N18" s="238"/>
      <c r="O18" s="250"/>
      <c r="P18" s="251"/>
      <c r="Q18" s="251"/>
      <c r="R18" s="251"/>
      <c r="S18" s="250"/>
      <c r="T18" s="251"/>
      <c r="U18" s="251"/>
      <c r="V18" s="251"/>
      <c r="W18" s="250"/>
      <c r="X18" s="251"/>
      <c r="Y18" s="251"/>
      <c r="Z18" s="251"/>
      <c r="AA18" s="252"/>
    </row>
    <row r="19" spans="1:27" ht="15" customHeight="1">
      <c r="B19" s="92"/>
      <c r="C19" s="88" t="s">
        <v>100</v>
      </c>
      <c r="D19" s="88"/>
      <c r="E19" s="88"/>
      <c r="F19" s="90"/>
      <c r="G19" s="30" t="s">
        <v>171</v>
      </c>
      <c r="H19" s="186">
        <v>116357.27318535365</v>
      </c>
      <c r="I19" s="95">
        <v>122442.38065735379</v>
      </c>
      <c r="J19" s="95">
        <v>128850.08409756268</v>
      </c>
      <c r="K19" s="96">
        <v>134666.4063873566</v>
      </c>
      <c r="L19" s="238"/>
      <c r="M19" s="238"/>
      <c r="N19" s="238"/>
      <c r="O19" s="250"/>
      <c r="P19" s="251"/>
      <c r="Q19" s="251"/>
      <c r="R19" s="251"/>
      <c r="S19" s="250"/>
      <c r="T19" s="251"/>
      <c r="U19" s="251"/>
      <c r="V19" s="251"/>
      <c r="W19" s="250"/>
      <c r="X19" s="251"/>
      <c r="Y19" s="251"/>
      <c r="Z19" s="251"/>
      <c r="AA19" s="252"/>
    </row>
    <row r="20" spans="1:27" ht="3.75" customHeight="1">
      <c r="B20" s="92"/>
      <c r="C20" s="88"/>
      <c r="D20" s="121"/>
      <c r="E20" s="88"/>
      <c r="F20" s="90"/>
      <c r="G20" s="30"/>
      <c r="H20" s="186"/>
      <c r="I20" s="95"/>
      <c r="J20" s="95"/>
      <c r="K20" s="96"/>
      <c r="L20" s="251"/>
      <c r="M20" s="251"/>
      <c r="N20" s="251"/>
      <c r="O20" s="250"/>
      <c r="P20" s="251"/>
      <c r="Q20" s="251"/>
      <c r="R20" s="251"/>
      <c r="S20" s="250"/>
      <c r="T20" s="251"/>
      <c r="U20" s="251"/>
      <c r="V20" s="251"/>
      <c r="W20" s="250"/>
      <c r="X20" s="251"/>
      <c r="Y20" s="251"/>
      <c r="Z20" s="251"/>
      <c r="AA20" s="252"/>
    </row>
    <row r="21" spans="1:27" ht="15" customHeight="1">
      <c r="B21" s="92"/>
      <c r="C21" s="135" t="s">
        <v>172</v>
      </c>
      <c r="D21" s="88"/>
      <c r="E21" s="88"/>
      <c r="F21" s="90"/>
      <c r="G21" s="30" t="s">
        <v>171</v>
      </c>
      <c r="H21" s="186">
        <v>-468.7365720035159</v>
      </c>
      <c r="I21" s="95">
        <v>-49.545411852348479</v>
      </c>
      <c r="J21" s="95">
        <v>1413.8764817069459</v>
      </c>
      <c r="K21" s="96">
        <v>3326.1904971883632</v>
      </c>
      <c r="L21" s="251"/>
      <c r="M21" s="251"/>
      <c r="N21" s="251"/>
      <c r="O21" s="250"/>
      <c r="P21" s="251"/>
      <c r="Q21" s="251"/>
      <c r="R21" s="251"/>
      <c r="S21" s="250"/>
      <c r="T21" s="251"/>
      <c r="U21" s="251"/>
      <c r="V21" s="251"/>
      <c r="W21" s="250"/>
      <c r="X21" s="251"/>
      <c r="Y21" s="251"/>
      <c r="Z21" s="251"/>
      <c r="AA21" s="252"/>
    </row>
    <row r="22" spans="1:27" ht="15" customHeight="1">
      <c r="B22" s="82"/>
      <c r="C22" s="135" t="s">
        <v>172</v>
      </c>
      <c r="D22" s="88"/>
      <c r="E22" s="88"/>
      <c r="F22" s="90"/>
      <c r="G22" s="30" t="s">
        <v>56</v>
      </c>
      <c r="H22" s="116">
        <v>-0.34275816619479904</v>
      </c>
      <c r="I22" s="108">
        <v>-3.4517029397317905E-2</v>
      </c>
      <c r="J22" s="108">
        <v>0.93630349350088515</v>
      </c>
      <c r="K22" s="107">
        <v>2.0738245213692013</v>
      </c>
      <c r="L22" s="251"/>
      <c r="M22" s="251"/>
      <c r="N22" s="251"/>
      <c r="O22" s="250"/>
      <c r="P22" s="251"/>
      <c r="Q22" s="251"/>
      <c r="R22" s="251"/>
      <c r="S22" s="250"/>
      <c r="T22" s="251"/>
      <c r="U22" s="251"/>
      <c r="V22" s="251"/>
      <c r="W22" s="250"/>
      <c r="X22" s="251"/>
      <c r="Y22" s="251"/>
      <c r="Z22" s="251"/>
      <c r="AA22" s="252"/>
    </row>
    <row r="23" spans="1:27" ht="15" customHeight="1">
      <c r="B23" s="92"/>
      <c r="C23" s="135" t="s">
        <v>173</v>
      </c>
      <c r="D23" s="88"/>
      <c r="E23" s="88"/>
      <c r="F23" s="90"/>
      <c r="G23" s="30" t="s">
        <v>171</v>
      </c>
      <c r="H23" s="186">
        <v>-6499.1813538836286</v>
      </c>
      <c r="I23" s="95">
        <v>-5119.4498583639606</v>
      </c>
      <c r="J23" s="95">
        <v>-4408.7647254468648</v>
      </c>
      <c r="K23" s="96">
        <v>-2625.6228142909395</v>
      </c>
      <c r="L23" s="251"/>
      <c r="M23" s="251"/>
      <c r="N23" s="251"/>
      <c r="O23" s="250"/>
      <c r="P23" s="251"/>
      <c r="Q23" s="251"/>
      <c r="R23" s="251"/>
      <c r="S23" s="250"/>
      <c r="T23" s="251"/>
      <c r="U23" s="251"/>
      <c r="V23" s="251"/>
      <c r="W23" s="250"/>
      <c r="X23" s="251"/>
      <c r="Y23" s="251"/>
      <c r="Z23" s="251"/>
      <c r="AA23" s="252"/>
    </row>
    <row r="24" spans="1:27" ht="15" customHeight="1">
      <c r="B24" s="92"/>
      <c r="C24" s="135" t="s">
        <v>173</v>
      </c>
      <c r="D24" s="88"/>
      <c r="E24" s="88"/>
      <c r="F24" s="90"/>
      <c r="G24" s="30" t="s">
        <v>56</v>
      </c>
      <c r="H24" s="116">
        <v>-4.7524507701692276</v>
      </c>
      <c r="I24" s="108">
        <v>-3.5665906216677139</v>
      </c>
      <c r="J24" s="108">
        <v>-2.9195915399029735</v>
      </c>
      <c r="K24" s="107">
        <v>-1.6370322086921074</v>
      </c>
      <c r="L24" s="251"/>
      <c r="M24" s="251"/>
      <c r="N24" s="251"/>
      <c r="O24" s="250"/>
      <c r="P24" s="251"/>
      <c r="Q24" s="251"/>
      <c r="R24" s="251"/>
      <c r="S24" s="250"/>
      <c r="T24" s="251"/>
      <c r="U24" s="251"/>
      <c r="V24" s="251"/>
      <c r="W24" s="250"/>
      <c r="X24" s="251"/>
      <c r="Y24" s="251"/>
      <c r="Z24" s="251"/>
      <c r="AA24" s="252"/>
    </row>
    <row r="25" spans="1:27" ht="15" customHeight="1" thickBot="1">
      <c r="B25" s="99"/>
      <c r="C25" s="187" t="s">
        <v>174</v>
      </c>
      <c r="D25" s="100"/>
      <c r="E25" s="100"/>
      <c r="F25" s="101"/>
      <c r="G25" s="123" t="s">
        <v>175</v>
      </c>
      <c r="H25" s="174">
        <v>136754.31200000001</v>
      </c>
      <c r="I25" s="104">
        <v>143539.03773711322</v>
      </c>
      <c r="J25" s="104">
        <v>151006.21662965158</v>
      </c>
      <c r="K25" s="103">
        <v>160389.19700844848</v>
      </c>
      <c r="L25" s="253"/>
      <c r="M25" s="253"/>
      <c r="N25" s="253"/>
      <c r="O25" s="254"/>
      <c r="P25" s="253"/>
      <c r="Q25" s="253"/>
      <c r="R25" s="253"/>
      <c r="S25" s="254"/>
      <c r="T25" s="253"/>
      <c r="U25" s="253"/>
      <c r="V25" s="253"/>
      <c r="W25" s="254"/>
      <c r="X25" s="253"/>
      <c r="Y25" s="253"/>
      <c r="Z25" s="253"/>
      <c r="AA25" s="255"/>
    </row>
    <row r="26" spans="1:27" ht="15" thickBot="1"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</row>
    <row r="27" spans="1:27" ht="30" customHeight="1">
      <c r="B27" s="219" t="str">
        <f>" "&amp;Summary!H3&amp;" - balance of payments [change over previous period]"</f>
        <v xml:space="preserve"> Autumn 2026 medium-term forecast (MTF-2026Q3) - balance of payments [change over previous period]</v>
      </c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7"/>
    </row>
    <row r="28" spans="1:27">
      <c r="A28" s="124"/>
      <c r="B28" s="308" t="str">
        <f>B3</f>
        <v>Indicator</v>
      </c>
      <c r="C28" s="309"/>
      <c r="D28" s="309"/>
      <c r="E28" s="309"/>
      <c r="F28" s="310"/>
      <c r="G28" s="311" t="str">
        <f>G3</f>
        <v>Unit</v>
      </c>
      <c r="H28" s="76" t="str">
        <f>H3</f>
        <v>Actual data</v>
      </c>
      <c r="I28" s="293">
        <f t="shared" ref="I28:K28" si="0">I$3</f>
        <v>2026</v>
      </c>
      <c r="J28" s="293">
        <f t="shared" si="0"/>
        <v>2027</v>
      </c>
      <c r="K28" s="296">
        <f t="shared" si="0"/>
        <v>2028</v>
      </c>
      <c r="L28" s="312">
        <f>L$3</f>
        <v>2025</v>
      </c>
      <c r="M28" s="313"/>
      <c r="N28" s="313"/>
      <c r="O28" s="313"/>
      <c r="P28" s="312">
        <f>P$3</f>
        <v>2026</v>
      </c>
      <c r="Q28" s="313"/>
      <c r="R28" s="313"/>
      <c r="S28" s="313"/>
      <c r="T28" s="312">
        <f>T$3</f>
        <v>2027</v>
      </c>
      <c r="U28" s="313"/>
      <c r="V28" s="313"/>
      <c r="W28" s="313"/>
      <c r="X28" s="312">
        <f>X$3</f>
        <v>2028</v>
      </c>
      <c r="Y28" s="313"/>
      <c r="Z28" s="313"/>
      <c r="AA28" s="315"/>
    </row>
    <row r="29" spans="1:27">
      <c r="A29" s="124"/>
      <c r="B29" s="303"/>
      <c r="C29" s="304"/>
      <c r="D29" s="304"/>
      <c r="E29" s="304"/>
      <c r="F29" s="305"/>
      <c r="G29" s="307"/>
      <c r="H29" s="212">
        <f>$H$4</f>
        <v>2025</v>
      </c>
      <c r="I29" s="294"/>
      <c r="J29" s="294"/>
      <c r="K29" s="297"/>
      <c r="L29" s="78" t="s">
        <v>0</v>
      </c>
      <c r="M29" s="79" t="s">
        <v>1</v>
      </c>
      <c r="N29" s="79" t="s">
        <v>2</v>
      </c>
      <c r="O29" s="80" t="s">
        <v>3</v>
      </c>
      <c r="P29" s="78" t="s">
        <v>0</v>
      </c>
      <c r="Q29" s="79" t="s">
        <v>1</v>
      </c>
      <c r="R29" s="79" t="s">
        <v>2</v>
      </c>
      <c r="S29" s="80" t="s">
        <v>3</v>
      </c>
      <c r="T29" s="78" t="s">
        <v>0</v>
      </c>
      <c r="U29" s="79" t="s">
        <v>1</v>
      </c>
      <c r="V29" s="79" t="s">
        <v>2</v>
      </c>
      <c r="W29" s="80" t="s">
        <v>3</v>
      </c>
      <c r="X29" s="79" t="s">
        <v>0</v>
      </c>
      <c r="Y29" s="79" t="s">
        <v>1</v>
      </c>
      <c r="Z29" s="79" t="s">
        <v>2</v>
      </c>
      <c r="AA29" s="81" t="s">
        <v>3</v>
      </c>
    </row>
    <row r="30" spans="1:27" ht="4.3499999999999996" customHeight="1">
      <c r="A30" s="124"/>
      <c r="B30" s="82"/>
      <c r="C30" s="83"/>
      <c r="D30" s="83"/>
      <c r="E30" s="83"/>
      <c r="F30" s="84"/>
      <c r="G30" s="85"/>
      <c r="H30" s="163"/>
      <c r="I30" s="132"/>
      <c r="J30" s="132"/>
      <c r="K30" s="133"/>
      <c r="L30" s="87"/>
      <c r="M30" s="87"/>
      <c r="N30" s="87"/>
      <c r="O30" s="86"/>
      <c r="P30" s="87"/>
      <c r="Q30" s="87"/>
      <c r="R30" s="87"/>
      <c r="S30" s="86"/>
      <c r="T30" s="87"/>
      <c r="U30" s="87"/>
      <c r="V30" s="87"/>
      <c r="W30" s="86"/>
      <c r="X30" s="87"/>
      <c r="Y30" s="87"/>
      <c r="Z30" s="87"/>
      <c r="AA30" s="120"/>
    </row>
    <row r="31" spans="1:27">
      <c r="B31" s="82" t="s">
        <v>162</v>
      </c>
      <c r="C31" s="83"/>
      <c r="D31" s="83"/>
      <c r="E31" s="83"/>
      <c r="F31" s="136"/>
      <c r="G31" s="162"/>
      <c r="H31" s="163"/>
      <c r="I31" s="132"/>
      <c r="J31" s="132"/>
      <c r="K31" s="133"/>
      <c r="L31" s="87"/>
      <c r="M31" s="87"/>
      <c r="N31" s="87"/>
      <c r="O31" s="86"/>
      <c r="P31" s="87"/>
      <c r="Q31" s="87"/>
      <c r="R31" s="87"/>
      <c r="S31" s="86"/>
      <c r="T31" s="87"/>
      <c r="U31" s="87"/>
      <c r="V31" s="87"/>
      <c r="W31" s="86"/>
      <c r="X31" s="87"/>
      <c r="Y31" s="87"/>
      <c r="Z31" s="87"/>
      <c r="AA31" s="120"/>
    </row>
    <row r="32" spans="1:27">
      <c r="B32" s="82"/>
      <c r="C32" s="135" t="s">
        <v>99</v>
      </c>
      <c r="D32" s="83"/>
      <c r="E32" s="83"/>
      <c r="F32" s="136"/>
      <c r="G32" s="30" t="s">
        <v>153</v>
      </c>
      <c r="H32" s="7">
        <v>4.1301938882380256</v>
      </c>
      <c r="I32" s="8">
        <v>2.5962507068008307</v>
      </c>
      <c r="J32" s="8">
        <v>3.7755308009769664</v>
      </c>
      <c r="K32" s="9">
        <v>4.3453425220841666</v>
      </c>
      <c r="L32" s="108">
        <v>4.9005113526995956</v>
      </c>
      <c r="M32" s="108">
        <v>-0.70256203197696721</v>
      </c>
      <c r="N32" s="108">
        <v>-2.4199471047954404</v>
      </c>
      <c r="O32" s="107">
        <v>1.8651603864417723</v>
      </c>
      <c r="P32" s="108">
        <v>1.2504583008959855</v>
      </c>
      <c r="Q32" s="108">
        <v>2.1301315663283731</v>
      </c>
      <c r="R32" s="108">
        <v>-0.70000008773135391</v>
      </c>
      <c r="S32" s="107">
        <v>0.43895080221658134</v>
      </c>
      <c r="T32" s="108">
        <v>1.1124028736721527</v>
      </c>
      <c r="U32" s="108">
        <v>1.3915609680789771</v>
      </c>
      <c r="V32" s="108">
        <v>1.5039705129680243</v>
      </c>
      <c r="W32" s="107">
        <v>1.2238846444361684</v>
      </c>
      <c r="X32" s="108">
        <v>1.061108782964908</v>
      </c>
      <c r="Y32" s="108">
        <v>0.81659823645830443</v>
      </c>
      <c r="Z32" s="108">
        <v>0.80684153642896206</v>
      </c>
      <c r="AA32" s="110">
        <v>0.76290472850794799</v>
      </c>
    </row>
    <row r="33" spans="2:27">
      <c r="B33" s="92"/>
      <c r="C33" s="88"/>
      <c r="D33" s="121" t="s">
        <v>164</v>
      </c>
      <c r="E33" s="88"/>
      <c r="F33" s="90"/>
      <c r="G33" s="30" t="s">
        <v>153</v>
      </c>
      <c r="H33" s="7">
        <v>-1.4493559361820019</v>
      </c>
      <c r="I33" s="8">
        <v>6.4899978301825598</v>
      </c>
      <c r="J33" s="8">
        <v>2.9066574580038207</v>
      </c>
      <c r="K33" s="9">
        <v>3.8531939787954599</v>
      </c>
      <c r="L33" s="18">
        <v>3.0764905835943637</v>
      </c>
      <c r="M33" s="18">
        <v>-5.1285029467352814</v>
      </c>
      <c r="N33" s="18">
        <v>3.8289146917411614</v>
      </c>
      <c r="O33" s="188">
        <v>-4.9347774211982909</v>
      </c>
      <c r="P33" s="18">
        <v>8.8180388544208341</v>
      </c>
      <c r="Q33" s="18">
        <v>1.985295304526872</v>
      </c>
      <c r="R33" s="18">
        <v>-0.7418750122712936</v>
      </c>
      <c r="S33" s="188">
        <v>6.5154274093970344E-3</v>
      </c>
      <c r="T33" s="18">
        <v>0.92179324926324568</v>
      </c>
      <c r="U33" s="18">
        <v>1.2007489123155182</v>
      </c>
      <c r="V33" s="18">
        <v>1.3220496967572615</v>
      </c>
      <c r="W33" s="188">
        <v>1.0663449633978814</v>
      </c>
      <c r="X33" s="18">
        <v>0.95141533875080597</v>
      </c>
      <c r="Y33" s="18">
        <v>0.71978080934584909</v>
      </c>
      <c r="Z33" s="18">
        <v>0.75033392107826558</v>
      </c>
      <c r="AA33" s="19">
        <v>0.71188641557102983</v>
      </c>
    </row>
    <row r="34" spans="2:27" ht="15" customHeight="1">
      <c r="B34" s="92"/>
      <c r="C34" s="88"/>
      <c r="D34" s="121" t="s">
        <v>165</v>
      </c>
      <c r="E34" s="88"/>
      <c r="F34" s="90"/>
      <c r="G34" s="30" t="s">
        <v>153</v>
      </c>
      <c r="H34" s="7">
        <v>9.1754245761842697</v>
      </c>
      <c r="I34" s="8">
        <v>-0.56218499056437565</v>
      </c>
      <c r="J34" s="8">
        <v>4.538054764678364</v>
      </c>
      <c r="K34" s="9">
        <v>4.7705122007554337</v>
      </c>
      <c r="L34" s="18">
        <v>4.2890646337944816</v>
      </c>
      <c r="M34" s="18">
        <v>3.2946037094062888</v>
      </c>
      <c r="N34" s="18">
        <v>-7.409096208165451</v>
      </c>
      <c r="O34" s="188">
        <v>9.5599804427356787</v>
      </c>
      <c r="P34" s="18">
        <v>-6.3594713596943819</v>
      </c>
      <c r="Q34" s="18">
        <v>3.2595551598275279</v>
      </c>
      <c r="R34" s="18">
        <v>-0.50369822740773884</v>
      </c>
      <c r="S34" s="188">
        <v>0.3898595883013769</v>
      </c>
      <c r="T34" s="18">
        <v>1.2784967124525224</v>
      </c>
      <c r="U34" s="18">
        <v>1.557245597198559</v>
      </c>
      <c r="V34" s="18">
        <v>1.6613802589634332</v>
      </c>
      <c r="W34" s="188">
        <v>1.3597432488451631</v>
      </c>
      <c r="X34" s="18">
        <v>1.1554320681027548</v>
      </c>
      <c r="Y34" s="18">
        <v>0.89968177505078017</v>
      </c>
      <c r="Z34" s="18">
        <v>0.85524689077098515</v>
      </c>
      <c r="AA34" s="19">
        <v>0.80656239451799649</v>
      </c>
    </row>
    <row r="35" spans="2:27" ht="4.3499999999999996" customHeight="1">
      <c r="B35" s="92"/>
      <c r="C35" s="88"/>
      <c r="D35" s="88"/>
      <c r="E35" s="88"/>
      <c r="F35" s="90"/>
      <c r="G35" s="30"/>
      <c r="H35" s="116"/>
      <c r="I35" s="88"/>
      <c r="J35" s="88"/>
      <c r="K35" s="90"/>
      <c r="L35" s="88"/>
      <c r="M35" s="88"/>
      <c r="N35" s="88"/>
      <c r="O35" s="90"/>
      <c r="P35" s="88"/>
      <c r="Q35" s="88"/>
      <c r="R35" s="88"/>
      <c r="S35" s="90"/>
      <c r="T35" s="88"/>
      <c r="U35" s="88"/>
      <c r="V35" s="88"/>
      <c r="W35" s="90"/>
      <c r="X35" s="88"/>
      <c r="Y35" s="88"/>
      <c r="Z35" s="88"/>
      <c r="AA35" s="91"/>
    </row>
    <row r="36" spans="2:27" ht="15" customHeight="1">
      <c r="B36" s="92"/>
      <c r="C36" s="88" t="s">
        <v>100</v>
      </c>
      <c r="D36" s="88"/>
      <c r="E36" s="88"/>
      <c r="F36" s="90"/>
      <c r="G36" s="30" t="s">
        <v>153</v>
      </c>
      <c r="H36" s="7">
        <v>3.9183972434950363</v>
      </c>
      <c r="I36" s="108">
        <v>2.7381650551530754</v>
      </c>
      <c r="J36" s="108">
        <v>2.3674450767828148</v>
      </c>
      <c r="K36" s="107">
        <v>3.3068974726267868</v>
      </c>
      <c r="L36" s="108">
        <v>5.7979217364536311</v>
      </c>
      <c r="M36" s="108">
        <v>-1.795170484798831</v>
      </c>
      <c r="N36" s="108">
        <v>-3.068695367173973</v>
      </c>
      <c r="O36" s="107">
        <v>1.9213775120237955</v>
      </c>
      <c r="P36" s="108">
        <v>1.7531054408412245</v>
      </c>
      <c r="Q36" s="108">
        <v>2.782890298585599</v>
      </c>
      <c r="R36" s="108">
        <v>-1.0960302896667997</v>
      </c>
      <c r="S36" s="107">
        <v>0.20383652140796471</v>
      </c>
      <c r="T36" s="108">
        <v>0.61845941194124521</v>
      </c>
      <c r="U36" s="108">
        <v>0.88624943561946168</v>
      </c>
      <c r="V36" s="108">
        <v>1.067944148905724</v>
      </c>
      <c r="W36" s="107">
        <v>0.97027413209586655</v>
      </c>
      <c r="X36" s="108">
        <v>0.86299037176740967</v>
      </c>
      <c r="Y36" s="108">
        <v>0.64099285050120614</v>
      </c>
      <c r="Z36" s="108">
        <v>0.60351965097677862</v>
      </c>
      <c r="AA36" s="110">
        <v>0.56901487561793829</v>
      </c>
    </row>
    <row r="37" spans="2:27" ht="15" customHeight="1">
      <c r="B37" s="92"/>
      <c r="C37" s="88"/>
      <c r="D37" s="121" t="s">
        <v>166</v>
      </c>
      <c r="E37" s="88"/>
      <c r="F37" s="90"/>
      <c r="G37" s="30" t="s">
        <v>153</v>
      </c>
      <c r="H37" s="7">
        <v>-8.1868375476481248</v>
      </c>
      <c r="I37" s="8">
        <v>-4.4033175174132566</v>
      </c>
      <c r="J37" s="8">
        <v>1.277936131355986</v>
      </c>
      <c r="K37" s="9">
        <v>3.3068974726267868</v>
      </c>
      <c r="L37" s="18">
        <v>-3.3868186917688519</v>
      </c>
      <c r="M37" s="18">
        <v>0.31931586638336285</v>
      </c>
      <c r="N37" s="18">
        <v>-9.2953513866608972</v>
      </c>
      <c r="O37" s="188">
        <v>1.4252277878327675</v>
      </c>
      <c r="P37" s="18">
        <v>1.7488098186521341</v>
      </c>
      <c r="Q37" s="18">
        <v>-2.0597779350433143</v>
      </c>
      <c r="R37" s="18">
        <v>-2.2759728548219584</v>
      </c>
      <c r="S37" s="188">
        <v>1.2038349239099801</v>
      </c>
      <c r="T37" s="8">
        <v>0.61845941194124521</v>
      </c>
      <c r="U37" s="18">
        <v>0.88624943561946168</v>
      </c>
      <c r="V37" s="18">
        <v>1.067944148905724</v>
      </c>
      <c r="W37" s="188">
        <v>0.97027413209586655</v>
      </c>
      <c r="X37" s="18">
        <v>0.86299037176740967</v>
      </c>
      <c r="Y37" s="18">
        <v>0.64099285050120614</v>
      </c>
      <c r="Z37" s="18">
        <v>0.60351965097677862</v>
      </c>
      <c r="AA37" s="19">
        <v>0.56901487561793829</v>
      </c>
    </row>
    <row r="38" spans="2:27" ht="15" customHeight="1">
      <c r="B38" s="92"/>
      <c r="C38" s="88"/>
      <c r="D38" s="121" t="s">
        <v>167</v>
      </c>
      <c r="E38" s="88"/>
      <c r="F38" s="90"/>
      <c r="G38" s="30" t="s">
        <v>153</v>
      </c>
      <c r="H38" s="7">
        <v>9.3673994757021717</v>
      </c>
      <c r="I38" s="8">
        <v>5.382643249898436</v>
      </c>
      <c r="J38" s="8">
        <v>2.7373884996651441</v>
      </c>
      <c r="K38" s="9">
        <v>3.3068974726267868</v>
      </c>
      <c r="L38" s="18">
        <v>10.136642265399828</v>
      </c>
      <c r="M38" s="18">
        <v>-3.4276593024961812</v>
      </c>
      <c r="N38" s="18">
        <v>-0.3841768706876536</v>
      </c>
      <c r="O38" s="188">
        <v>1.9351598549246916</v>
      </c>
      <c r="P38" s="18">
        <v>2.3801811230575822</v>
      </c>
      <c r="Q38" s="18">
        <v>4.3485269830240583</v>
      </c>
      <c r="R38" s="18">
        <v>-1.6057665188939296</v>
      </c>
      <c r="S38" s="188">
        <v>0.53635539801186383</v>
      </c>
      <c r="T38" s="8">
        <v>0.61845941194124521</v>
      </c>
      <c r="U38" s="18">
        <v>0.88624943561946168</v>
      </c>
      <c r="V38" s="18">
        <v>1.067944148905724</v>
      </c>
      <c r="W38" s="188">
        <v>0.97027413209586655</v>
      </c>
      <c r="X38" s="18">
        <v>0.86299037176740967</v>
      </c>
      <c r="Y38" s="18">
        <v>0.64099285050120614</v>
      </c>
      <c r="Z38" s="18">
        <v>0.60351965097677862</v>
      </c>
      <c r="AA38" s="19">
        <v>0.56901487561793829</v>
      </c>
    </row>
    <row r="39" spans="2:27" ht="4.3499999999999996" customHeight="1">
      <c r="B39" s="82"/>
      <c r="C39" s="88"/>
      <c r="D39" s="88"/>
      <c r="E39" s="88"/>
      <c r="F39" s="90"/>
      <c r="G39" s="30"/>
      <c r="H39" s="194"/>
      <c r="I39" s="88"/>
      <c r="J39" s="88"/>
      <c r="K39" s="90"/>
      <c r="L39" s="88"/>
      <c r="M39" s="88"/>
      <c r="N39" s="88"/>
      <c r="O39" s="90"/>
      <c r="P39" s="88"/>
      <c r="Q39" s="88"/>
      <c r="R39" s="88"/>
      <c r="S39" s="90"/>
      <c r="T39" s="88"/>
      <c r="U39" s="88"/>
      <c r="V39" s="88"/>
      <c r="W39" s="90"/>
      <c r="X39" s="88"/>
      <c r="Y39" s="88"/>
      <c r="Z39" s="88"/>
      <c r="AA39" s="91"/>
    </row>
    <row r="40" spans="2:27" ht="15" customHeight="1">
      <c r="B40" s="82" t="s">
        <v>169</v>
      </c>
      <c r="C40" s="83"/>
      <c r="D40" s="83"/>
      <c r="E40" s="83"/>
      <c r="F40" s="136"/>
      <c r="G40" s="30"/>
      <c r="H40" s="194"/>
      <c r="I40" s="88"/>
      <c r="J40" s="88"/>
      <c r="K40" s="90"/>
      <c r="L40" s="88"/>
      <c r="M40" s="88"/>
      <c r="N40" s="88"/>
      <c r="O40" s="90"/>
      <c r="P40" s="88"/>
      <c r="Q40" s="88"/>
      <c r="R40" s="88"/>
      <c r="S40" s="90"/>
      <c r="T40" s="88"/>
      <c r="U40" s="88"/>
      <c r="V40" s="88"/>
      <c r="W40" s="90"/>
      <c r="X40" s="88"/>
      <c r="Y40" s="88"/>
      <c r="Z40" s="88"/>
      <c r="AA40" s="91"/>
    </row>
    <row r="41" spans="2:27" ht="15" customHeight="1">
      <c r="B41" s="82"/>
      <c r="C41" s="135" t="s">
        <v>99</v>
      </c>
      <c r="D41" s="83"/>
      <c r="E41" s="83"/>
      <c r="F41" s="136"/>
      <c r="G41" s="30" t="s">
        <v>153</v>
      </c>
      <c r="H41" s="116">
        <v>4.2809015043122622</v>
      </c>
      <c r="I41" s="108">
        <v>5.2677412196639128</v>
      </c>
      <c r="J41" s="108">
        <v>6.4310343967274752</v>
      </c>
      <c r="K41" s="107">
        <v>5.9330579777453041</v>
      </c>
      <c r="L41" s="56"/>
      <c r="M41" s="56"/>
      <c r="N41" s="56"/>
      <c r="O41" s="256"/>
      <c r="P41" s="56"/>
      <c r="Q41" s="56"/>
      <c r="R41" s="56"/>
      <c r="S41" s="256"/>
      <c r="T41" s="56"/>
      <c r="U41" s="56"/>
      <c r="V41" s="56"/>
      <c r="W41" s="256"/>
      <c r="X41" s="56"/>
      <c r="Y41" s="56"/>
      <c r="Z41" s="56"/>
      <c r="AA41" s="257"/>
    </row>
    <row r="42" spans="2:27" ht="15" customHeight="1" thickBot="1">
      <c r="B42" s="99"/>
      <c r="C42" s="100" t="s">
        <v>100</v>
      </c>
      <c r="D42" s="100"/>
      <c r="E42" s="100"/>
      <c r="F42" s="101"/>
      <c r="G42" s="123" t="s">
        <v>153</v>
      </c>
      <c r="H42" s="117">
        <v>4.3180540568659165</v>
      </c>
      <c r="I42" s="112">
        <v>5.3143211098208853</v>
      </c>
      <c r="J42" s="112">
        <v>5.2332398355928733</v>
      </c>
      <c r="K42" s="111">
        <v>4.5140228898802537</v>
      </c>
      <c r="L42" s="258"/>
      <c r="M42" s="258"/>
      <c r="N42" s="258"/>
      <c r="O42" s="259"/>
      <c r="P42" s="258"/>
      <c r="Q42" s="258"/>
      <c r="R42" s="258"/>
      <c r="S42" s="259"/>
      <c r="T42" s="258"/>
      <c r="U42" s="258"/>
      <c r="V42" s="258"/>
      <c r="W42" s="259"/>
      <c r="X42" s="258"/>
      <c r="Y42" s="258"/>
      <c r="Z42" s="258"/>
      <c r="AA42" s="260"/>
    </row>
    <row r="43" spans="2:27">
      <c r="B43" s="124" t="s">
        <v>106</v>
      </c>
      <c r="C43" s="124"/>
      <c r="D43" s="124"/>
      <c r="E43" s="124"/>
      <c r="F43" s="124"/>
    </row>
    <row r="44" spans="2:27"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</row>
    <row r="45" spans="2:27"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</sheetData>
  <mergeCells count="18">
    <mergeCell ref="L3:O3"/>
    <mergeCell ref="L28:O28"/>
    <mergeCell ref="B28:F29"/>
    <mergeCell ref="B3:F4"/>
    <mergeCell ref="G3:G4"/>
    <mergeCell ref="K3:K4"/>
    <mergeCell ref="G28:G29"/>
    <mergeCell ref="K28:K29"/>
    <mergeCell ref="J3:J4"/>
    <mergeCell ref="J28:J29"/>
    <mergeCell ref="I3:I4"/>
    <mergeCell ref="I28:I29"/>
    <mergeCell ref="X3:AA3"/>
    <mergeCell ref="X28:AA28"/>
    <mergeCell ref="P3:S3"/>
    <mergeCell ref="T3:W3"/>
    <mergeCell ref="T28:W28"/>
    <mergeCell ref="P28:S28"/>
  </mergeCells>
  <pageMargins left="0.7" right="0.7" top="0.75" bottom="0.75" header="0.3" footer="0.3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1"/>
  </sheetPr>
  <dimension ref="A1:AA54"/>
  <sheetViews>
    <sheetView showGridLines="0" zoomScale="80" zoomScaleNormal="80" workbookViewId="0">
      <selection activeCell="M39" sqref="M39"/>
    </sheetView>
  </sheetViews>
  <sheetFormatPr defaultColWidth="9.140625" defaultRowHeight="14.25"/>
  <cols>
    <col min="1" max="5" width="3.140625" style="69" customWidth="1"/>
    <col min="6" max="6" width="31.5703125" style="69" customWidth="1"/>
    <col min="7" max="7" width="28.140625" style="69" customWidth="1"/>
    <col min="8" max="10" width="11.7109375" style="69" customWidth="1"/>
    <col min="11" max="11" width="11.7109375" style="1" customWidth="1"/>
    <col min="12" max="16384" width="9.140625" style="1"/>
  </cols>
  <sheetData>
    <row r="1" spans="2:27" ht="22.5" customHeight="1" thickBot="1">
      <c r="B1" s="221" t="s">
        <v>176</v>
      </c>
      <c r="C1" s="222"/>
      <c r="D1" s="222"/>
      <c r="E1" s="222"/>
      <c r="F1" s="222"/>
      <c r="G1" s="249"/>
    </row>
    <row r="2" spans="2:27" ht="30" customHeight="1">
      <c r="B2" s="219" t="str">
        <f>" "&amp;Summary!H3&amp;" - general government [level]"</f>
        <v xml:space="preserve"> Autumn 2026 medium-term forecast (MTF-2026Q3) - general government [level]</v>
      </c>
      <c r="C2" s="220"/>
      <c r="D2" s="220"/>
      <c r="E2" s="220"/>
      <c r="F2" s="220"/>
      <c r="G2" s="220"/>
      <c r="H2" s="220"/>
      <c r="I2" s="220"/>
      <c r="J2" s="220"/>
      <c r="K2" s="261"/>
    </row>
    <row r="3" spans="2:27" ht="30" customHeight="1">
      <c r="B3" s="155" t="s">
        <v>15</v>
      </c>
      <c r="C3" s="156"/>
      <c r="D3" s="156"/>
      <c r="E3" s="156"/>
      <c r="F3" s="157"/>
      <c r="G3" s="158" t="s">
        <v>16</v>
      </c>
      <c r="H3" s="159">
        <v>2025</v>
      </c>
      <c r="I3" s="160">
        <v>2025</v>
      </c>
      <c r="J3" s="160">
        <v>2027</v>
      </c>
      <c r="K3" s="161">
        <v>2028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27" ht="4.3499999999999996" customHeight="1">
      <c r="B4" s="82"/>
      <c r="C4" s="83"/>
      <c r="D4" s="83"/>
      <c r="E4" s="83"/>
      <c r="F4" s="136"/>
      <c r="G4" s="162"/>
      <c r="H4" s="163"/>
      <c r="I4" s="132"/>
      <c r="J4" s="132"/>
      <c r="K4" s="16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 ht="15" customHeight="1">
      <c r="B5" s="82" t="s">
        <v>177</v>
      </c>
      <c r="C5" s="83"/>
      <c r="D5" s="83"/>
      <c r="E5" s="83"/>
      <c r="F5" s="136"/>
      <c r="G5" s="162"/>
      <c r="H5" s="165"/>
      <c r="I5" s="166"/>
      <c r="J5" s="166"/>
      <c r="K5" s="167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15" customHeight="1">
      <c r="B6" s="92"/>
      <c r="C6" s="135" t="s">
        <v>178</v>
      </c>
      <c r="D6" s="168"/>
      <c r="E6" s="168"/>
      <c r="F6" s="169"/>
      <c r="G6" s="30" t="s">
        <v>179</v>
      </c>
      <c r="H6" s="170">
        <v>-6086.3049999999639</v>
      </c>
      <c r="I6" s="94">
        <v>-6264.8605271957567</v>
      </c>
      <c r="J6" s="94">
        <v>-7066.2352350212313</v>
      </c>
      <c r="K6" s="171">
        <v>-6607.1018140261876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2:27" ht="15" customHeight="1">
      <c r="B7" s="92"/>
      <c r="C7" s="135" t="s">
        <v>180</v>
      </c>
      <c r="D7" s="168"/>
      <c r="E7" s="168"/>
      <c r="F7" s="169"/>
      <c r="G7" s="30" t="s">
        <v>179</v>
      </c>
      <c r="H7" s="172">
        <v>-3967.7469999999639</v>
      </c>
      <c r="I7" s="18">
        <v>-3814.0453183369609</v>
      </c>
      <c r="J7" s="18">
        <v>-4421.5998269233551</v>
      </c>
      <c r="K7" s="171">
        <v>-3681.8983844616496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7" ht="15" customHeight="1">
      <c r="B8" s="92"/>
      <c r="C8" s="88" t="s">
        <v>55</v>
      </c>
      <c r="D8" s="121"/>
      <c r="E8" s="88"/>
      <c r="F8" s="90"/>
      <c r="G8" s="30" t="s">
        <v>179</v>
      </c>
      <c r="H8" s="172">
        <v>59481.154000000039</v>
      </c>
      <c r="I8" s="18">
        <v>62564.668279225101</v>
      </c>
      <c r="J8" s="18">
        <v>63339.026765395654</v>
      </c>
      <c r="K8" s="171">
        <v>65906.306379472095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7" ht="15" customHeight="1">
      <c r="B9" s="92"/>
      <c r="C9" s="88"/>
      <c r="D9" s="88" t="s">
        <v>181</v>
      </c>
      <c r="E9" s="88"/>
      <c r="F9" s="90"/>
      <c r="G9" s="30" t="s">
        <v>179</v>
      </c>
      <c r="H9" s="170">
        <v>57490.085000000036</v>
      </c>
      <c r="I9" s="94">
        <v>59936.055863315101</v>
      </c>
      <c r="J9" s="94">
        <v>61546.824571615995</v>
      </c>
      <c r="K9" s="171">
        <v>63788.457914633145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7" ht="15" customHeight="1">
      <c r="B10" s="92"/>
      <c r="C10" s="88"/>
      <c r="D10" s="88" t="s">
        <v>182</v>
      </c>
      <c r="E10" s="88"/>
      <c r="F10" s="90"/>
      <c r="G10" s="30" t="s">
        <v>179</v>
      </c>
      <c r="H10" s="170">
        <v>1991.069</v>
      </c>
      <c r="I10" s="94">
        <v>2628.61241591</v>
      </c>
      <c r="J10" s="94">
        <v>1792.2021937796562</v>
      </c>
      <c r="K10" s="171">
        <v>2117.8484648389431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2:27" ht="6" customHeight="1">
      <c r="B11" s="92"/>
      <c r="C11" s="88"/>
      <c r="D11" s="121"/>
      <c r="E11" s="88"/>
      <c r="F11" s="90"/>
      <c r="G11" s="30"/>
      <c r="H11" s="170"/>
      <c r="I11" s="94"/>
      <c r="J11" s="94"/>
      <c r="K11" s="17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2:27" ht="15" customHeight="1">
      <c r="B12" s="92"/>
      <c r="C12" s="88" t="s">
        <v>57</v>
      </c>
      <c r="D12" s="121"/>
      <c r="E12" s="88"/>
      <c r="F12" s="90"/>
      <c r="G12" s="30" t="s">
        <v>179</v>
      </c>
      <c r="H12" s="170">
        <v>65567.459000000003</v>
      </c>
      <c r="I12" s="94">
        <v>68829.528806420858</v>
      </c>
      <c r="J12" s="94">
        <v>70405.262000416886</v>
      </c>
      <c r="K12" s="171">
        <v>72513.408193498282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7" ht="15" customHeight="1">
      <c r="B13" s="92"/>
      <c r="C13" s="88" t="s">
        <v>183</v>
      </c>
      <c r="D13" s="121"/>
      <c r="E13" s="88"/>
      <c r="F13" s="90"/>
      <c r="G13" s="30" t="s">
        <v>179</v>
      </c>
      <c r="H13" s="170">
        <v>63448.901000000005</v>
      </c>
      <c r="I13" s="94">
        <v>66378.713597562062</v>
      </c>
      <c r="J13" s="94">
        <v>67760.626592319008</v>
      </c>
      <c r="K13" s="171">
        <v>69588.20476393374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15" customHeight="1">
      <c r="B14" s="92"/>
      <c r="C14" s="88"/>
      <c r="D14" s="88" t="s">
        <v>184</v>
      </c>
      <c r="E14" s="88"/>
      <c r="F14" s="90"/>
      <c r="G14" s="30" t="s">
        <v>179</v>
      </c>
      <c r="H14" s="170">
        <v>58264.888000000006</v>
      </c>
      <c r="I14" s="94">
        <v>60515.426538559208</v>
      </c>
      <c r="J14" s="94">
        <v>63283.948855698996</v>
      </c>
      <c r="K14" s="171">
        <v>65583.917429624533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ht="15" customHeight="1">
      <c r="B15" s="92"/>
      <c r="C15" s="88"/>
      <c r="D15" s="88" t="s">
        <v>185</v>
      </c>
      <c r="E15" s="88"/>
      <c r="F15" s="90"/>
      <c r="G15" s="30" t="s">
        <v>179</v>
      </c>
      <c r="H15" s="170">
        <v>7302.5710000000017</v>
      </c>
      <c r="I15" s="94">
        <v>8314.1022678616537</v>
      </c>
      <c r="J15" s="94">
        <v>7121.3131447178866</v>
      </c>
      <c r="K15" s="171">
        <v>6929.4907638737486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6" customHeight="1">
      <c r="B16" s="92"/>
      <c r="C16" s="88"/>
      <c r="D16" s="88"/>
      <c r="E16" s="88"/>
      <c r="F16" s="90"/>
      <c r="G16" s="30"/>
      <c r="H16" s="170"/>
      <c r="I16" s="94"/>
      <c r="J16" s="94"/>
      <c r="K16" s="17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customHeight="1" thickBot="1">
      <c r="B17" s="173" t="s">
        <v>65</v>
      </c>
      <c r="C17" s="100"/>
      <c r="D17" s="100"/>
      <c r="E17" s="100"/>
      <c r="F17" s="101"/>
      <c r="G17" s="123" t="s">
        <v>179</v>
      </c>
      <c r="H17" s="174">
        <v>83956.81</v>
      </c>
      <c r="I17" s="104">
        <v>90099.499432978278</v>
      </c>
      <c r="J17" s="104">
        <v>96785.431792988267</v>
      </c>
      <c r="K17" s="175">
        <v>103182.86921342801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customHeight="1" thickBot="1">
      <c r="B18" s="88"/>
      <c r="C18" s="88"/>
      <c r="D18" s="121"/>
      <c r="E18" s="88"/>
      <c r="F18" s="88"/>
      <c r="G18" s="176"/>
      <c r="H18" s="94"/>
      <c r="I18" s="94"/>
      <c r="J18" s="94"/>
      <c r="K18" s="9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0" customHeight="1">
      <c r="B19" s="219" t="str">
        <f>" "&amp;Summary!H3&amp;" - general government [% GDP]"</f>
        <v xml:space="preserve"> Autumn 2026 medium-term forecast (MTF-2026Q3) - general government [% GDP]</v>
      </c>
      <c r="C19" s="220"/>
      <c r="D19" s="220"/>
      <c r="E19" s="220"/>
      <c r="F19" s="220"/>
      <c r="G19" s="220"/>
      <c r="H19" s="220"/>
      <c r="I19" s="220"/>
      <c r="J19" s="220"/>
      <c r="K19" s="26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30" customHeight="1">
      <c r="B20" s="155" t="str">
        <f>B3</f>
        <v>Indicator</v>
      </c>
      <c r="C20" s="156"/>
      <c r="D20" s="156"/>
      <c r="E20" s="156"/>
      <c r="F20" s="157"/>
      <c r="G20" s="177" t="str">
        <f t="shared" ref="G20:K20" si="0">G3</f>
        <v>Unit</v>
      </c>
      <c r="H20" s="159">
        <f>H3</f>
        <v>2025</v>
      </c>
      <c r="I20" s="160">
        <f t="shared" si="0"/>
        <v>2025</v>
      </c>
      <c r="J20" s="160">
        <f t="shared" si="0"/>
        <v>2027</v>
      </c>
      <c r="K20" s="161">
        <f t="shared" si="0"/>
        <v>2028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.75" customHeight="1">
      <c r="B21" s="178"/>
      <c r="C21" s="179"/>
      <c r="D21" s="179"/>
      <c r="E21" s="179"/>
      <c r="F21" s="180"/>
      <c r="G21" s="162"/>
      <c r="H21" s="163"/>
      <c r="I21" s="132"/>
      <c r="J21" s="132"/>
      <c r="K21" s="16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" customHeight="1">
      <c r="B22" s="82" t="s">
        <v>177</v>
      </c>
      <c r="C22" s="83"/>
      <c r="D22" s="83"/>
      <c r="E22" s="83"/>
      <c r="F22" s="136"/>
      <c r="G22" s="30"/>
      <c r="H22" s="170"/>
      <c r="I22" s="94"/>
      <c r="J22" s="94"/>
      <c r="K22" s="18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" customHeight="1">
      <c r="B23" s="92"/>
      <c r="C23" s="135" t="s">
        <v>186</v>
      </c>
      <c r="D23" s="168"/>
      <c r="E23" s="168"/>
      <c r="F23" s="169"/>
      <c r="G23" s="30" t="s">
        <v>56</v>
      </c>
      <c r="H23" s="172">
        <v>-4.4505397387396197</v>
      </c>
      <c r="I23" s="18">
        <v>-4.364569127647095</v>
      </c>
      <c r="J23" s="18">
        <v>-4.6794333324378554</v>
      </c>
      <c r="K23" s="19">
        <v>-4.1194182259533099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" customHeight="1">
      <c r="B24" s="92"/>
      <c r="C24" s="135" t="s">
        <v>180</v>
      </c>
      <c r="D24" s="168"/>
      <c r="E24" s="168"/>
      <c r="F24" s="169"/>
      <c r="G24" s="30" t="s">
        <v>56</v>
      </c>
      <c r="H24" s="172">
        <v>-2.9013688431264706</v>
      </c>
      <c r="I24" s="263">
        <v>-2.6571484513657202</v>
      </c>
      <c r="J24" s="263">
        <v>-2.9280912571748585</v>
      </c>
      <c r="K24" s="264">
        <v>-2.2956024801768327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" customHeight="1">
      <c r="B25" s="92"/>
      <c r="C25" s="88" t="s">
        <v>55</v>
      </c>
      <c r="D25" s="121"/>
      <c r="E25" s="88"/>
      <c r="F25" s="90"/>
      <c r="G25" s="30" t="s">
        <v>56</v>
      </c>
      <c r="H25" s="172">
        <v>43.494902010841194</v>
      </c>
      <c r="I25" s="263">
        <v>43.587214506627895</v>
      </c>
      <c r="J25" s="263">
        <v>41.944648491351181</v>
      </c>
      <c r="K25" s="264">
        <v>41.091487212820503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customHeight="1">
      <c r="B26" s="92"/>
      <c r="C26" s="88"/>
      <c r="D26" s="88" t="s">
        <v>181</v>
      </c>
      <c r="E26" s="88"/>
      <c r="F26" s="90"/>
      <c r="G26" s="30" t="s">
        <v>56</v>
      </c>
      <c r="H26" s="172">
        <v>42.03895596359699</v>
      </c>
      <c r="I26" s="263">
        <v>41.755927034348602</v>
      </c>
      <c r="J26" s="263">
        <v>40.757808483184434</v>
      </c>
      <c r="K26" s="264">
        <v>39.771043876024329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" customHeight="1">
      <c r="B27" s="92"/>
      <c r="C27" s="88"/>
      <c r="D27" s="88" t="s">
        <v>182</v>
      </c>
      <c r="E27" s="88"/>
      <c r="F27" s="90"/>
      <c r="G27" s="30" t="s">
        <v>56</v>
      </c>
      <c r="H27" s="172">
        <v>1.4559460472441994</v>
      </c>
      <c r="I27" s="18">
        <v>1.8312874722792922</v>
      </c>
      <c r="J27" s="18">
        <v>1.1868400081667496</v>
      </c>
      <c r="K27" s="19">
        <v>1.3204433367961721</v>
      </c>
    </row>
    <row r="28" spans="1:27" ht="3.75" customHeight="1">
      <c r="A28" s="124"/>
      <c r="B28" s="92"/>
      <c r="C28" s="88"/>
      <c r="D28" s="121"/>
      <c r="E28" s="88"/>
      <c r="F28" s="90"/>
      <c r="G28" s="30"/>
      <c r="H28" s="172"/>
      <c r="I28" s="18"/>
      <c r="J28" s="18"/>
      <c r="K28" s="19"/>
    </row>
    <row r="29" spans="1:27" ht="15" customHeight="1">
      <c r="A29" s="124"/>
      <c r="B29" s="92"/>
      <c r="C29" s="88" t="s">
        <v>57</v>
      </c>
      <c r="D29" s="121"/>
      <c r="E29" s="88"/>
      <c r="F29" s="90"/>
      <c r="G29" s="30" t="s">
        <v>56</v>
      </c>
      <c r="H29" s="172">
        <v>47.945441749580809</v>
      </c>
      <c r="I29" s="18">
        <v>47.951783634274989</v>
      </c>
      <c r="J29" s="18">
        <v>46.624081823789041</v>
      </c>
      <c r="K29" s="19">
        <v>45.210905438773814</v>
      </c>
    </row>
    <row r="30" spans="1:27" ht="15" customHeight="1">
      <c r="A30" s="124"/>
      <c r="B30" s="92"/>
      <c r="C30" s="88" t="s">
        <v>183</v>
      </c>
      <c r="D30" s="121"/>
      <c r="E30" s="88"/>
      <c r="F30" s="90"/>
      <c r="G30" s="30" t="s">
        <v>56</v>
      </c>
      <c r="H30" s="172">
        <v>46.396270853967664</v>
      </c>
      <c r="I30" s="18">
        <v>46.244362957993616</v>
      </c>
      <c r="J30" s="18">
        <v>44.872739748526044</v>
      </c>
      <c r="K30" s="19">
        <v>43.387089692997336</v>
      </c>
    </row>
    <row r="31" spans="1:27" ht="15" customHeight="1">
      <c r="B31" s="92"/>
      <c r="C31" s="88"/>
      <c r="D31" s="88" t="s">
        <v>184</v>
      </c>
      <c r="E31" s="88"/>
      <c r="F31" s="90"/>
      <c r="G31" s="30" t="s">
        <v>56</v>
      </c>
      <c r="H31" s="172">
        <v>42.605521645269953</v>
      </c>
      <c r="I31" s="18">
        <v>42.159559860914712</v>
      </c>
      <c r="J31" s="18">
        <v>41.908174556088149</v>
      </c>
      <c r="K31" s="19">
        <v>40.890483058014134</v>
      </c>
    </row>
    <row r="32" spans="1:27" ht="15" customHeight="1">
      <c r="B32" s="92"/>
      <c r="C32" s="88"/>
      <c r="D32" s="88" t="s">
        <v>185</v>
      </c>
      <c r="E32" s="88"/>
      <c r="F32" s="90"/>
      <c r="G32" s="30" t="s">
        <v>56</v>
      </c>
      <c r="H32" s="172">
        <v>5.3399201043108624</v>
      </c>
      <c r="I32" s="18">
        <v>5.7922237733602788</v>
      </c>
      <c r="J32" s="18">
        <v>4.7159072677008886</v>
      </c>
      <c r="K32" s="19">
        <v>4.320422380759684</v>
      </c>
    </row>
    <row r="33" spans="1:23" ht="3.75" customHeight="1">
      <c r="A33" s="70"/>
      <c r="B33" s="92"/>
      <c r="C33" s="88"/>
      <c r="D33" s="88"/>
      <c r="E33" s="88"/>
      <c r="F33" s="90"/>
      <c r="G33" s="30"/>
      <c r="H33" s="172"/>
      <c r="I33" s="18"/>
      <c r="J33" s="18"/>
      <c r="K33" s="1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customHeight="1">
      <c r="A34" s="70"/>
      <c r="B34" s="82" t="s">
        <v>187</v>
      </c>
      <c r="C34" s="83"/>
      <c r="D34" s="83"/>
      <c r="E34" s="83"/>
      <c r="F34" s="136"/>
      <c r="G34" s="30"/>
      <c r="H34" s="172"/>
      <c r="I34" s="18"/>
      <c r="J34" s="18"/>
      <c r="K34" s="1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customHeight="1">
      <c r="A35" s="70"/>
      <c r="B35" s="92"/>
      <c r="C35" s="88" t="s">
        <v>59</v>
      </c>
      <c r="D35" s="168"/>
      <c r="E35" s="168"/>
      <c r="F35" s="169"/>
      <c r="G35" s="6" t="s">
        <v>60</v>
      </c>
      <c r="H35" s="262">
        <v>-5.4346356163905263E-2</v>
      </c>
      <c r="I35" s="263">
        <v>-0.25188010928543125</v>
      </c>
      <c r="J35" s="263">
        <v>-0.28072588843190704</v>
      </c>
      <c r="K35" s="264">
        <v>-0.10504622868381741</v>
      </c>
      <c r="L35" s="129"/>
      <c r="M35" s="129"/>
      <c r="O35" s="129"/>
      <c r="P35" s="129"/>
      <c r="Q35" s="129"/>
      <c r="R35" s="129"/>
    </row>
    <row r="36" spans="1:23" ht="15" customHeight="1">
      <c r="A36" s="70"/>
      <c r="B36" s="92"/>
      <c r="C36" s="88" t="s">
        <v>61</v>
      </c>
      <c r="D36" s="168"/>
      <c r="E36" s="168"/>
      <c r="F36" s="169"/>
      <c r="G36" s="6" t="s">
        <v>60</v>
      </c>
      <c r="H36" s="262">
        <v>-4.4462832108218615</v>
      </c>
      <c r="I36" s="263">
        <v>-4.1266225101248049</v>
      </c>
      <c r="J36" s="263">
        <v>-4.4053296879262271</v>
      </c>
      <c r="K36" s="264">
        <v>-4.0143719972695013</v>
      </c>
      <c r="L36" s="129"/>
      <c r="M36" s="129"/>
      <c r="O36" s="129"/>
      <c r="P36" s="129"/>
      <c r="Q36" s="129"/>
      <c r="R36" s="129"/>
    </row>
    <row r="37" spans="1:23" ht="15" customHeight="1">
      <c r="A37" s="70"/>
      <c r="B37" s="92"/>
      <c r="C37" s="88" t="s">
        <v>62</v>
      </c>
      <c r="D37" s="168"/>
      <c r="E37" s="168"/>
      <c r="F37" s="169"/>
      <c r="G37" s="6" t="s">
        <v>60</v>
      </c>
      <c r="H37" s="262">
        <v>-2.8507593525507868</v>
      </c>
      <c r="I37" s="263">
        <v>-2.4179697626466572</v>
      </c>
      <c r="J37" s="263">
        <v>-2.6609244024634906</v>
      </c>
      <c r="K37" s="264">
        <v>-2.1945322712623199</v>
      </c>
      <c r="L37" s="129"/>
      <c r="M37" s="129"/>
      <c r="O37" s="129"/>
      <c r="P37" s="129"/>
      <c r="Q37" s="129"/>
      <c r="R37" s="129"/>
    </row>
    <row r="38" spans="1:23" ht="15" customHeight="1">
      <c r="A38" s="70"/>
      <c r="B38" s="92"/>
      <c r="C38" s="88" t="s">
        <v>188</v>
      </c>
      <c r="D38" s="168"/>
      <c r="E38" s="168"/>
      <c r="F38" s="169"/>
      <c r="G38" s="6" t="s">
        <v>64</v>
      </c>
      <c r="H38" s="262">
        <v>1.2463431183349352</v>
      </c>
      <c r="I38" s="263">
        <v>0.43278958990412963</v>
      </c>
      <c r="J38" s="263">
        <v>-0.24295463981683341</v>
      </c>
      <c r="K38" s="264">
        <v>0.46639213120117073</v>
      </c>
      <c r="L38" s="129"/>
      <c r="M38" s="129"/>
      <c r="O38" s="129"/>
      <c r="P38" s="129"/>
      <c r="Q38" s="129"/>
      <c r="R38" s="129"/>
    </row>
    <row r="39" spans="1:23" ht="14.85" customHeight="1">
      <c r="A39" s="70"/>
      <c r="B39" s="92"/>
      <c r="C39" s="88"/>
      <c r="D39" s="88"/>
      <c r="E39" s="88"/>
      <c r="F39" s="90"/>
      <c r="G39" s="30"/>
      <c r="H39" s="172"/>
      <c r="I39" s="18"/>
      <c r="J39" s="18"/>
      <c r="K39" s="19"/>
    </row>
    <row r="40" spans="1:23" ht="15" customHeight="1">
      <c r="A40" s="70"/>
      <c r="B40" s="271" t="s">
        <v>65</v>
      </c>
      <c r="C40" s="88"/>
      <c r="D40" s="88"/>
      <c r="E40" s="88"/>
      <c r="F40" s="90"/>
      <c r="G40" s="30" t="s">
        <v>56</v>
      </c>
      <c r="H40" s="193">
        <v>61.392440773640836</v>
      </c>
      <c r="I40" s="190">
        <v>62.77003166064997</v>
      </c>
      <c r="J40" s="190">
        <v>64.09367372626663</v>
      </c>
      <c r="K40" s="192">
        <v>64.332804913284065</v>
      </c>
    </row>
    <row r="41" spans="1:23" ht="15" customHeight="1" thickBot="1">
      <c r="B41" s="99"/>
      <c r="C41" s="187" t="s">
        <v>174</v>
      </c>
      <c r="D41" s="100"/>
      <c r="E41" s="100"/>
      <c r="F41" s="101"/>
      <c r="G41" s="123" t="s">
        <v>175</v>
      </c>
      <c r="H41" s="174">
        <v>136754.31200000001</v>
      </c>
      <c r="I41" s="104">
        <v>143539.03773711322</v>
      </c>
      <c r="J41" s="104">
        <v>151006.21662965158</v>
      </c>
      <c r="K41" s="106">
        <v>160389.19700844848</v>
      </c>
    </row>
    <row r="42" spans="1:23" ht="12" customHeight="1">
      <c r="B42" s="124" t="s">
        <v>106</v>
      </c>
      <c r="C42" s="124"/>
      <c r="D42" s="124"/>
      <c r="E42" s="124"/>
      <c r="F42" s="124"/>
      <c r="G42" s="124"/>
      <c r="H42" s="124"/>
      <c r="I42" s="124"/>
      <c r="J42" s="124"/>
    </row>
    <row r="43" spans="1:23" ht="12" customHeight="1">
      <c r="B43" s="124" t="s">
        <v>189</v>
      </c>
      <c r="C43" s="124"/>
      <c r="D43" s="124"/>
      <c r="E43" s="124"/>
      <c r="F43" s="124"/>
      <c r="G43" s="124"/>
      <c r="H43" s="124"/>
      <c r="I43" s="124"/>
      <c r="J43" s="124"/>
    </row>
    <row r="44" spans="1:23" ht="12" customHeight="1">
      <c r="B44" s="124" t="s">
        <v>190</v>
      </c>
      <c r="C44" s="124"/>
      <c r="D44" s="124"/>
      <c r="E44" s="124"/>
      <c r="F44" s="124"/>
      <c r="G44" s="124"/>
      <c r="H44" s="265"/>
      <c r="I44" s="265"/>
      <c r="J44" s="265"/>
    </row>
    <row r="45" spans="1:23" ht="12" customHeight="1">
      <c r="B45" s="124"/>
      <c r="C45" s="124"/>
      <c r="D45" s="124"/>
      <c r="E45" s="124"/>
      <c r="F45" s="124"/>
      <c r="G45" s="124"/>
      <c r="H45" s="124"/>
      <c r="I45" s="124"/>
      <c r="J45" s="124"/>
    </row>
    <row r="46" spans="1:23" ht="15" customHeight="1"/>
    <row r="47" spans="1:23" ht="15" customHeight="1"/>
    <row r="48" spans="1:2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7" right="0.7" top="0.75" bottom="0.75" header="0.3" footer="0.3"/>
  <pageSetup paperSize="9" scale="7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C000"/>
    <pageSetUpPr fitToPage="1"/>
  </sheetPr>
  <dimension ref="A1:V34"/>
  <sheetViews>
    <sheetView showGridLines="0" zoomScale="80" zoomScaleNormal="80" workbookViewId="0">
      <selection activeCell="I27" sqref="I27"/>
    </sheetView>
  </sheetViews>
  <sheetFormatPr defaultColWidth="9.140625" defaultRowHeight="14.25"/>
  <cols>
    <col min="1" max="2" width="3.140625" style="69" customWidth="1"/>
    <col min="3" max="3" width="36.42578125" style="69" customWidth="1"/>
    <col min="4" max="5" width="7.5703125" style="69" customWidth="1"/>
    <col min="6" max="6" width="7.5703125" style="1" customWidth="1"/>
    <col min="7" max="10" width="7.5703125" style="69" customWidth="1"/>
    <col min="11" max="11" width="7.5703125" style="1" customWidth="1"/>
    <col min="12" max="15" width="7.5703125" style="69" customWidth="1"/>
    <col min="16" max="16" width="7.5703125" style="1" customWidth="1"/>
    <col min="17" max="18" width="7.5703125" style="69" customWidth="1"/>
    <col min="19" max="16384" width="9.140625" style="69"/>
  </cols>
  <sheetData>
    <row r="1" spans="2:22" ht="22.5" customHeight="1" thickBot="1">
      <c r="B1" s="267" t="s">
        <v>191</v>
      </c>
      <c r="C1" s="266"/>
      <c r="D1" s="1"/>
      <c r="E1" s="1"/>
      <c r="G1" s="1"/>
      <c r="H1" s="1"/>
      <c r="I1" s="1"/>
      <c r="J1" s="1"/>
      <c r="L1" s="1"/>
      <c r="M1" s="1"/>
      <c r="N1" s="1"/>
      <c r="O1" s="1"/>
      <c r="Q1" s="1"/>
      <c r="R1" s="1"/>
    </row>
    <row r="2" spans="2:22" ht="18" customHeight="1">
      <c r="B2" s="316" t="s">
        <v>192</v>
      </c>
      <c r="C2" s="317"/>
      <c r="D2" s="320">
        <v>2026</v>
      </c>
      <c r="E2" s="321"/>
      <c r="F2" s="321"/>
      <c r="G2" s="321"/>
      <c r="H2" s="322"/>
      <c r="I2" s="320">
        <v>2027</v>
      </c>
      <c r="J2" s="321"/>
      <c r="K2" s="321"/>
      <c r="L2" s="321"/>
      <c r="M2" s="322"/>
      <c r="N2" s="320">
        <v>2028</v>
      </c>
      <c r="O2" s="321"/>
      <c r="P2" s="321"/>
      <c r="Q2" s="321"/>
      <c r="R2" s="322"/>
    </row>
    <row r="3" spans="2:22" ht="81.75" customHeight="1" thickBot="1">
      <c r="B3" s="318"/>
      <c r="C3" s="319"/>
      <c r="D3" s="139" t="s">
        <v>7</v>
      </c>
      <c r="E3" s="140" t="s">
        <v>8</v>
      </c>
      <c r="F3" s="140" t="s">
        <v>193</v>
      </c>
      <c r="G3" s="141" t="s">
        <v>194</v>
      </c>
      <c r="H3" s="142" t="s">
        <v>9</v>
      </c>
      <c r="I3" s="139" t="s">
        <v>7</v>
      </c>
      <c r="J3" s="140" t="s">
        <v>8</v>
      </c>
      <c r="K3" s="140" t="s">
        <v>193</v>
      </c>
      <c r="L3" s="141" t="s">
        <v>194</v>
      </c>
      <c r="M3" s="142" t="s">
        <v>9</v>
      </c>
      <c r="N3" s="139" t="s">
        <v>7</v>
      </c>
      <c r="O3" s="140" t="s">
        <v>8</v>
      </c>
      <c r="P3" s="140" t="s">
        <v>193</v>
      </c>
      <c r="Q3" s="141" t="s">
        <v>194</v>
      </c>
      <c r="R3" s="142" t="s">
        <v>9</v>
      </c>
      <c r="S3" s="88"/>
      <c r="T3" s="88"/>
      <c r="U3" s="88"/>
      <c r="V3" s="88"/>
    </row>
    <row r="4" spans="2:22" ht="15" customHeight="1">
      <c r="B4" s="92" t="s">
        <v>195</v>
      </c>
      <c r="C4" s="91"/>
      <c r="D4" s="143">
        <v>0.82794624412289863</v>
      </c>
      <c r="E4" s="144">
        <v>0.77299153416505728</v>
      </c>
      <c r="F4" s="144">
        <v>0.8</v>
      </c>
      <c r="G4" s="145">
        <v>0.60099999999999998</v>
      </c>
      <c r="H4" s="146">
        <v>0.70773987039791653</v>
      </c>
      <c r="I4" s="143">
        <v>1.8966981836486383</v>
      </c>
      <c r="J4" s="144">
        <v>1.549017225191629</v>
      </c>
      <c r="K4" s="144">
        <v>1.5</v>
      </c>
      <c r="L4" s="145">
        <v>1.649</v>
      </c>
      <c r="M4" s="146">
        <v>1.5785170492268241</v>
      </c>
      <c r="N4" s="143">
        <v>2.6639047874776907</v>
      </c>
      <c r="O4" s="144">
        <v>1.8562553368002943</v>
      </c>
      <c r="P4" s="144" t="s">
        <v>12</v>
      </c>
      <c r="Q4" s="145">
        <v>2.573</v>
      </c>
      <c r="R4" s="146" t="s">
        <v>12</v>
      </c>
      <c r="S4" s="88"/>
      <c r="T4" s="88"/>
      <c r="U4" s="88"/>
      <c r="V4" s="88"/>
    </row>
    <row r="5" spans="2:22" ht="15" customHeight="1">
      <c r="B5" s="92"/>
      <c r="C5" s="91" t="s">
        <v>196</v>
      </c>
      <c r="D5" s="143">
        <v>0.53680058745433712</v>
      </c>
      <c r="E5" s="144">
        <v>0.4253698957511709</v>
      </c>
      <c r="F5" s="144">
        <v>-0.1</v>
      </c>
      <c r="G5" s="144" t="s">
        <v>12</v>
      </c>
      <c r="H5" s="146">
        <v>-4.0541394290571908E-2</v>
      </c>
      <c r="I5" s="143">
        <v>1.2719179377163528</v>
      </c>
      <c r="J5" s="144">
        <v>1.1668996374627261</v>
      </c>
      <c r="K5" s="144">
        <v>1.2</v>
      </c>
      <c r="L5" s="144" t="s">
        <v>12</v>
      </c>
      <c r="M5" s="146">
        <v>1.7448077526180494</v>
      </c>
      <c r="N5" s="143">
        <v>1.1605959578053984</v>
      </c>
      <c r="O5" s="144">
        <v>1.037320363736538</v>
      </c>
      <c r="P5" s="144" t="s">
        <v>12</v>
      </c>
      <c r="Q5" s="144" t="s">
        <v>12</v>
      </c>
      <c r="R5" s="146" t="s">
        <v>12</v>
      </c>
      <c r="S5" s="88"/>
      <c r="T5" s="88"/>
      <c r="U5" s="88"/>
      <c r="V5" s="88"/>
    </row>
    <row r="6" spans="2:22">
      <c r="B6" s="92"/>
      <c r="C6" s="91" t="s">
        <v>197</v>
      </c>
      <c r="D6" s="143">
        <v>0.58372301560017092</v>
      </c>
      <c r="E6" s="144">
        <v>-0.33524140777629885</v>
      </c>
      <c r="F6" s="144">
        <v>0.6</v>
      </c>
      <c r="G6" s="144" t="s">
        <v>12</v>
      </c>
      <c r="H6" s="146">
        <v>-0.48289754865014078</v>
      </c>
      <c r="I6" s="143">
        <v>0.75198420761392981</v>
      </c>
      <c r="J6" s="144">
        <v>0.4579924195962759</v>
      </c>
      <c r="K6" s="144">
        <v>0.1</v>
      </c>
      <c r="L6" s="144" t="s">
        <v>12</v>
      </c>
      <c r="M6" s="146">
        <v>0.44929024295596864</v>
      </c>
      <c r="N6" s="143">
        <v>0.74247724604128962</v>
      </c>
      <c r="O6" s="144">
        <v>0.31824429667908216</v>
      </c>
      <c r="P6" s="144" t="s">
        <v>12</v>
      </c>
      <c r="Q6" s="144" t="s">
        <v>12</v>
      </c>
      <c r="R6" s="146" t="s">
        <v>12</v>
      </c>
      <c r="S6" s="88"/>
      <c r="T6" s="88"/>
      <c r="U6" s="88"/>
      <c r="V6" s="88"/>
    </row>
    <row r="7" spans="2:22">
      <c r="B7" s="92"/>
      <c r="C7" s="91" t="s">
        <v>198</v>
      </c>
      <c r="D7" s="143">
        <v>-1.653192600045756</v>
      </c>
      <c r="E7" s="144">
        <v>-2.2340284906761765</v>
      </c>
      <c r="F7" s="144">
        <v>1.4</v>
      </c>
      <c r="G7" s="144" t="s">
        <v>12</v>
      </c>
      <c r="H7" s="146">
        <v>1.477420812064878</v>
      </c>
      <c r="I7" s="143">
        <v>-1.205555122120856</v>
      </c>
      <c r="J7" s="144">
        <v>-1.5999972450374322</v>
      </c>
      <c r="K7" s="144">
        <v>-0.5</v>
      </c>
      <c r="L7" s="144" t="s">
        <v>12</v>
      </c>
      <c r="M7" s="146">
        <v>-0.21278065957616166</v>
      </c>
      <c r="N7" s="143">
        <v>3.822753660014925</v>
      </c>
      <c r="O7" s="144">
        <v>2.7297072157630664</v>
      </c>
      <c r="P7" s="144" t="s">
        <v>12</v>
      </c>
      <c r="Q7" s="144" t="s">
        <v>12</v>
      </c>
      <c r="R7" s="146" t="s">
        <v>12</v>
      </c>
      <c r="S7" s="88"/>
      <c r="T7" s="88"/>
      <c r="U7" s="88"/>
      <c r="V7" s="88"/>
    </row>
    <row r="8" spans="2:22">
      <c r="B8" s="92"/>
      <c r="C8" s="91" t="s">
        <v>199</v>
      </c>
      <c r="D8" s="143">
        <v>2.5962507068008307</v>
      </c>
      <c r="E8" s="144">
        <v>1.7099232264920383</v>
      </c>
      <c r="F8" s="144">
        <v>1.2</v>
      </c>
      <c r="G8" s="145">
        <v>2.9239999999999999</v>
      </c>
      <c r="H8" s="146">
        <v>0.8718652548721062</v>
      </c>
      <c r="I8" s="143">
        <v>3.7755308009769664</v>
      </c>
      <c r="J8" s="144">
        <v>4.1916077725416834</v>
      </c>
      <c r="K8" s="144">
        <v>3.7</v>
      </c>
      <c r="L8" s="145">
        <v>3.7530000000000001</v>
      </c>
      <c r="M8" s="146">
        <v>2.5860447095572558</v>
      </c>
      <c r="N8" s="143">
        <v>4.3453425220841666</v>
      </c>
      <c r="O8" s="144">
        <v>3.2791569768864548</v>
      </c>
      <c r="P8" s="144" t="s">
        <v>12</v>
      </c>
      <c r="Q8" s="145">
        <v>3.7330000000000001</v>
      </c>
      <c r="R8" s="146" t="s">
        <v>12</v>
      </c>
      <c r="S8" s="88"/>
      <c r="T8" s="88"/>
      <c r="U8" s="88"/>
      <c r="V8" s="88"/>
    </row>
    <row r="9" spans="2:22">
      <c r="B9" s="92"/>
      <c r="C9" s="91" t="s">
        <v>200</v>
      </c>
      <c r="D9" s="143">
        <v>2.7381650551530754</v>
      </c>
      <c r="E9" s="144">
        <v>0.97520893819815768</v>
      </c>
      <c r="F9" s="144">
        <v>0.8</v>
      </c>
      <c r="G9" s="145">
        <v>2.1030000000000002</v>
      </c>
      <c r="H9" s="146">
        <v>-5.1200863121814155E-2</v>
      </c>
      <c r="I9" s="143">
        <v>2.3674450767828148</v>
      </c>
      <c r="J9" s="144">
        <v>3.2748285655263665</v>
      </c>
      <c r="K9" s="144">
        <v>2.7</v>
      </c>
      <c r="L9" s="145">
        <v>2.6549999999999998</v>
      </c>
      <c r="M9" s="146">
        <v>1.9798262977166914</v>
      </c>
      <c r="N9" s="143">
        <v>3.3068974726267868</v>
      </c>
      <c r="O9" s="144">
        <v>2.9852614421681745</v>
      </c>
      <c r="P9" s="144" t="s">
        <v>12</v>
      </c>
      <c r="Q9" s="145">
        <v>3.8</v>
      </c>
      <c r="R9" s="146" t="s">
        <v>12</v>
      </c>
      <c r="S9" s="88"/>
      <c r="T9" s="88"/>
      <c r="U9" s="88"/>
      <c r="V9" s="88"/>
    </row>
    <row r="10" spans="2:22" ht="3.75" customHeight="1">
      <c r="B10" s="92"/>
      <c r="C10" s="91"/>
      <c r="D10" s="143"/>
      <c r="E10" s="144"/>
      <c r="F10" s="144"/>
      <c r="G10" s="145"/>
      <c r="H10" s="146"/>
      <c r="I10" s="143"/>
      <c r="J10" s="144"/>
      <c r="K10" s="144"/>
      <c r="L10" s="145"/>
      <c r="M10" s="146"/>
      <c r="N10" s="143"/>
      <c r="O10" s="144"/>
      <c r="P10" s="144"/>
      <c r="Q10" s="145"/>
      <c r="R10" s="146"/>
      <c r="S10" s="88"/>
      <c r="T10" s="88"/>
      <c r="U10" s="88"/>
      <c r="V10" s="88"/>
    </row>
    <row r="11" spans="2:22" s="1" customFormat="1">
      <c r="B11" s="92" t="s">
        <v>201</v>
      </c>
      <c r="C11" s="91"/>
      <c r="D11" s="143">
        <v>3.586902519425422</v>
      </c>
      <c r="E11" s="144">
        <v>4.020889982845266</v>
      </c>
      <c r="F11" s="144">
        <v>4.3</v>
      </c>
      <c r="G11" s="145">
        <v>4.1589999999999998</v>
      </c>
      <c r="H11" s="146">
        <v>4.264807466318743</v>
      </c>
      <c r="I11" s="143">
        <v>3.1201413347651936</v>
      </c>
      <c r="J11" s="144">
        <v>2.794309644894466</v>
      </c>
      <c r="K11" s="144">
        <v>3.2</v>
      </c>
      <c r="L11" s="145">
        <v>3.2730000000000001</v>
      </c>
      <c r="M11" s="146">
        <v>2.6026157620751666</v>
      </c>
      <c r="N11" s="143">
        <v>3.7679935688098567</v>
      </c>
      <c r="O11" s="144">
        <v>3.6857655881087581</v>
      </c>
      <c r="P11" s="144" t="s">
        <v>12</v>
      </c>
      <c r="Q11" s="145">
        <v>2.9449999999999998</v>
      </c>
      <c r="R11" s="146" t="s">
        <v>12</v>
      </c>
      <c r="S11" s="3"/>
      <c r="T11" s="3"/>
      <c r="U11" s="3"/>
      <c r="V11" s="3"/>
    </row>
    <row r="12" spans="2:22" ht="3.75" customHeight="1">
      <c r="B12" s="92"/>
      <c r="C12" s="91"/>
      <c r="D12" s="143"/>
      <c r="E12" s="144"/>
      <c r="F12" s="144"/>
      <c r="G12" s="145"/>
      <c r="H12" s="146"/>
      <c r="I12" s="143"/>
      <c r="J12" s="144"/>
      <c r="K12" s="144"/>
      <c r="L12" s="145"/>
      <c r="M12" s="146"/>
      <c r="N12" s="143"/>
      <c r="O12" s="144"/>
      <c r="P12" s="144"/>
      <c r="Q12" s="145"/>
      <c r="R12" s="146"/>
      <c r="S12" s="88"/>
      <c r="T12" s="88"/>
      <c r="U12" s="88"/>
      <c r="V12" s="88"/>
    </row>
    <row r="13" spans="2:22">
      <c r="B13" s="92" t="s">
        <v>202</v>
      </c>
      <c r="C13" s="91"/>
      <c r="D13" s="143">
        <v>-1.0425058453066072E-2</v>
      </c>
      <c r="E13" s="144">
        <v>-0.16051267572283479</v>
      </c>
      <c r="F13" s="144">
        <v>-0.5</v>
      </c>
      <c r="G13" s="144" t="s">
        <v>12</v>
      </c>
      <c r="H13" s="146" t="s">
        <v>12</v>
      </c>
      <c r="I13" s="143">
        <v>-0.13611739495510733</v>
      </c>
      <c r="J13" s="144">
        <v>-2.3548474736068137E-3</v>
      </c>
      <c r="K13" s="144">
        <v>-0.2</v>
      </c>
      <c r="L13" s="144" t="s">
        <v>12</v>
      </c>
      <c r="M13" s="146" t="s">
        <v>12</v>
      </c>
      <c r="N13" s="143">
        <v>1.4881203969153489E-2</v>
      </c>
      <c r="O13" s="144">
        <v>-8.9820406858498458E-2</v>
      </c>
      <c r="P13" s="144" t="s">
        <v>12</v>
      </c>
      <c r="Q13" s="144" t="s">
        <v>12</v>
      </c>
      <c r="R13" s="146" t="s">
        <v>12</v>
      </c>
      <c r="S13" s="88"/>
      <c r="T13" s="88"/>
      <c r="U13" s="88"/>
      <c r="V13" s="88"/>
    </row>
    <row r="14" spans="2:22">
      <c r="B14" s="92" t="s">
        <v>203</v>
      </c>
      <c r="C14" s="91"/>
      <c r="D14" s="143">
        <v>5.7683854189318167</v>
      </c>
      <c r="E14" s="144">
        <v>5.8373753952607599</v>
      </c>
      <c r="F14" s="144">
        <v>5.7</v>
      </c>
      <c r="G14" s="145">
        <v>5.76</v>
      </c>
      <c r="H14" s="146">
        <v>5.7848712405542004</v>
      </c>
      <c r="I14" s="143">
        <v>6.0041491976401815</v>
      </c>
      <c r="J14" s="144">
        <v>5.7833630198304586</v>
      </c>
      <c r="K14" s="144">
        <v>5.7</v>
      </c>
      <c r="L14" s="145">
        <v>5.6740000000000004</v>
      </c>
      <c r="M14" s="146">
        <v>5.9003374250204699</v>
      </c>
      <c r="N14" s="143">
        <v>5.9624659279334757</v>
      </c>
      <c r="O14" s="144">
        <v>5.593138333176344</v>
      </c>
      <c r="P14" s="144" t="s">
        <v>12</v>
      </c>
      <c r="Q14" s="145">
        <v>5.5880000000000001</v>
      </c>
      <c r="R14" s="146" t="s">
        <v>12</v>
      </c>
      <c r="S14" s="88"/>
      <c r="T14" s="88"/>
      <c r="U14" s="88"/>
      <c r="V14" s="88"/>
    </row>
    <row r="15" spans="2:22" s="1" customFormat="1">
      <c r="B15" s="92" t="s">
        <v>204</v>
      </c>
      <c r="C15" s="91"/>
      <c r="D15" s="143">
        <v>4.633262051654981</v>
      </c>
      <c r="E15" s="144">
        <v>4.5061728395061618</v>
      </c>
      <c r="F15" s="144" t="s">
        <v>12</v>
      </c>
      <c r="G15" s="144" t="s">
        <v>12</v>
      </c>
      <c r="H15" s="146" t="s">
        <v>12</v>
      </c>
      <c r="I15" s="143">
        <v>4.4347612021942098</v>
      </c>
      <c r="J15" s="144">
        <v>4.1937389249852242</v>
      </c>
      <c r="K15" s="144" t="s">
        <v>12</v>
      </c>
      <c r="L15" s="144" t="s">
        <v>12</v>
      </c>
      <c r="M15" s="146" t="s">
        <v>12</v>
      </c>
      <c r="N15" s="143">
        <v>4.9428960958451285</v>
      </c>
      <c r="O15" s="144">
        <v>4.7052154195011298</v>
      </c>
      <c r="P15" s="144" t="s">
        <v>12</v>
      </c>
      <c r="Q15" s="144" t="s">
        <v>12</v>
      </c>
      <c r="R15" s="146" t="s">
        <v>12</v>
      </c>
      <c r="S15" s="3"/>
      <c r="T15" s="3"/>
      <c r="U15" s="3"/>
      <c r="V15" s="3"/>
    </row>
    <row r="16" spans="2:22">
      <c r="B16" s="92" t="s">
        <v>139</v>
      </c>
      <c r="C16" s="91"/>
      <c r="D16" s="143">
        <v>4.2566775313675151</v>
      </c>
      <c r="E16" s="144">
        <v>3.9633954389896697</v>
      </c>
      <c r="F16" s="144">
        <v>4.0999999999999996</v>
      </c>
      <c r="G16" s="145" t="s">
        <v>12</v>
      </c>
      <c r="H16" s="147">
        <v>4.1027469700203101</v>
      </c>
      <c r="I16" s="143">
        <v>4.8975554530915133</v>
      </c>
      <c r="J16" s="144">
        <v>4.8848704538696941</v>
      </c>
      <c r="K16" s="144">
        <v>4.2</v>
      </c>
      <c r="L16" s="145" t="s">
        <v>12</v>
      </c>
      <c r="M16" s="147">
        <v>3.6488922560999892</v>
      </c>
      <c r="N16" s="143">
        <v>5.1315653359533826</v>
      </c>
      <c r="O16" s="144">
        <v>4.0906673542837835</v>
      </c>
      <c r="P16" s="144" t="s">
        <v>12</v>
      </c>
      <c r="Q16" s="145" t="s">
        <v>12</v>
      </c>
      <c r="R16" s="147" t="s">
        <v>12</v>
      </c>
      <c r="S16" s="88"/>
      <c r="T16" s="88"/>
      <c r="U16" s="88"/>
      <c r="V16" s="88"/>
    </row>
    <row r="17" spans="1:22" ht="3.75" customHeight="1">
      <c r="B17" s="92"/>
      <c r="C17" s="91"/>
      <c r="D17" s="143"/>
      <c r="E17" s="144"/>
      <c r="F17" s="144"/>
      <c r="G17" s="145"/>
      <c r="H17" s="146"/>
      <c r="I17" s="143"/>
      <c r="J17" s="144"/>
      <c r="K17" s="144"/>
      <c r="L17" s="145"/>
      <c r="M17" s="146"/>
      <c r="N17" s="143"/>
      <c r="O17" s="144"/>
      <c r="P17" s="144"/>
      <c r="Q17" s="145"/>
      <c r="R17" s="146"/>
      <c r="S17" s="88"/>
      <c r="T17" s="88"/>
      <c r="U17" s="88"/>
      <c r="V17" s="88"/>
    </row>
    <row r="18" spans="1:22" s="1" customFormat="1">
      <c r="B18" s="92" t="s">
        <v>205</v>
      </c>
      <c r="C18" s="91"/>
      <c r="D18" s="148">
        <v>-4.364569127647095</v>
      </c>
      <c r="E18" s="149">
        <v>-4.34</v>
      </c>
      <c r="F18" s="144">
        <v>-4.6454800000000001</v>
      </c>
      <c r="G18" s="145">
        <v>-4.3620000000000001</v>
      </c>
      <c r="H18" s="146">
        <v>-4.3099999999999996</v>
      </c>
      <c r="I18" s="148">
        <v>-4.6794333324378554</v>
      </c>
      <c r="J18" s="149">
        <v>-4.2</v>
      </c>
      <c r="K18" s="144">
        <v>-5.4358700000000004</v>
      </c>
      <c r="L18" s="145">
        <v>-4.9779999999999998</v>
      </c>
      <c r="M18" s="146">
        <v>-4.33</v>
      </c>
      <c r="N18" s="148">
        <v>-4.1194182259533099</v>
      </c>
      <c r="O18" s="149">
        <v>-4.0999999999999996</v>
      </c>
      <c r="P18" s="144" t="s">
        <v>12</v>
      </c>
      <c r="Q18" s="145">
        <v>-5.0990000000000002</v>
      </c>
      <c r="R18" s="146" t="s">
        <v>12</v>
      </c>
      <c r="S18" s="3"/>
      <c r="T18" s="3"/>
      <c r="U18" s="3"/>
      <c r="V18" s="3"/>
    </row>
    <row r="19" spans="1:22" s="1" customFormat="1">
      <c r="B19" s="92" t="s">
        <v>206</v>
      </c>
      <c r="C19" s="91"/>
      <c r="D19" s="148">
        <v>62.77003166064997</v>
      </c>
      <c r="E19" s="149">
        <v>63.3</v>
      </c>
      <c r="F19" s="144">
        <v>63.705060000000003</v>
      </c>
      <c r="G19" s="145">
        <v>62.963000000000001</v>
      </c>
      <c r="H19" s="146">
        <v>63.18</v>
      </c>
      <c r="I19" s="148">
        <v>64.09367372626663</v>
      </c>
      <c r="J19" s="149">
        <v>65.099999999999994</v>
      </c>
      <c r="K19" s="144">
        <v>66.852670000000003</v>
      </c>
      <c r="L19" s="145">
        <v>65.457999999999998</v>
      </c>
      <c r="M19" s="146">
        <v>65.239999999999995</v>
      </c>
      <c r="N19" s="148">
        <v>64.332804913284065</v>
      </c>
      <c r="O19" s="149">
        <v>66.2</v>
      </c>
      <c r="P19" s="144" t="s">
        <v>12</v>
      </c>
      <c r="Q19" s="145">
        <v>67.182000000000002</v>
      </c>
      <c r="R19" s="146" t="s">
        <v>12</v>
      </c>
      <c r="S19" s="3"/>
      <c r="T19" s="3"/>
      <c r="U19" s="3"/>
      <c r="V19" s="3"/>
    </row>
    <row r="20" spans="1:22" ht="3.75" customHeight="1">
      <c r="B20" s="92"/>
      <c r="C20" s="91"/>
      <c r="D20" s="143"/>
      <c r="E20" s="144"/>
      <c r="F20" s="144"/>
      <c r="G20" s="145"/>
      <c r="H20" s="146"/>
      <c r="I20" s="143"/>
      <c r="J20" s="144"/>
      <c r="K20" s="144"/>
      <c r="L20" s="145"/>
      <c r="M20" s="146"/>
      <c r="N20" s="143"/>
      <c r="O20" s="144"/>
      <c r="P20" s="144"/>
      <c r="Q20" s="145"/>
      <c r="R20" s="146"/>
      <c r="S20" s="88"/>
      <c r="T20" s="88"/>
      <c r="U20" s="88"/>
      <c r="V20" s="88"/>
    </row>
    <row r="21" spans="1:22" ht="15" thickBot="1">
      <c r="B21" s="99" t="s">
        <v>207</v>
      </c>
      <c r="C21" s="150"/>
      <c r="D21" s="151">
        <f>+[1]Súhrn!H49</f>
        <v>-3.5665906216677139</v>
      </c>
      <c r="E21" s="152">
        <v>-1.5282340000981407</v>
      </c>
      <c r="F21" s="152">
        <v>-3.3</v>
      </c>
      <c r="G21" s="153">
        <v>-3.012</v>
      </c>
      <c r="H21" s="154">
        <v>-3.6712501160411901</v>
      </c>
      <c r="I21" s="151">
        <f>+[1]Súhrn!I49</f>
        <v>-2.9195915399029735</v>
      </c>
      <c r="J21" s="152">
        <v>-1.1315795457935758</v>
      </c>
      <c r="K21" s="152">
        <v>-2.9</v>
      </c>
      <c r="L21" s="153">
        <v>-1.722</v>
      </c>
      <c r="M21" s="154">
        <v>-3.3165847378154099</v>
      </c>
      <c r="N21" s="151">
        <f>+[1]Súhrn!J49</f>
        <v>-1.6370322086921074</v>
      </c>
      <c r="O21" s="152">
        <v>-1.0772513348183088</v>
      </c>
      <c r="P21" s="152" t="s">
        <v>12</v>
      </c>
      <c r="Q21" s="153">
        <v>-1.381</v>
      </c>
      <c r="R21" s="154" t="s">
        <v>12</v>
      </c>
      <c r="S21" s="88"/>
      <c r="T21" s="88"/>
      <c r="U21" s="88"/>
      <c r="V21" s="88"/>
    </row>
    <row r="22" spans="1:22" s="124" customFormat="1" ht="12" customHeight="1">
      <c r="B22" s="124" t="s">
        <v>208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22" s="124" customFormat="1" ht="12" customHeight="1">
      <c r="B23" s="124" t="s">
        <v>209</v>
      </c>
      <c r="K23" s="54"/>
      <c r="P23" s="54"/>
    </row>
    <row r="24" spans="1:22" s="124" customFormat="1" ht="12" customHeight="1">
      <c r="A24" s="54"/>
      <c r="B24" s="124" t="s">
        <v>215</v>
      </c>
      <c r="K24" s="54"/>
      <c r="L24" s="54"/>
      <c r="M24" s="54"/>
      <c r="N24" s="54"/>
      <c r="O24" s="54"/>
      <c r="P24" s="54"/>
      <c r="Q24" s="54"/>
      <c r="R24" s="54"/>
    </row>
    <row r="25" spans="1:22" s="54" customFormat="1" ht="12" customHeight="1">
      <c r="B25" s="323" t="s">
        <v>216</v>
      </c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4"/>
      <c r="P25" s="324"/>
      <c r="Q25" s="324"/>
    </row>
    <row r="26" spans="1:22" s="124" customFormat="1" ht="12" customHeight="1">
      <c r="B26" s="54" t="s">
        <v>210</v>
      </c>
      <c r="C26" s="54"/>
      <c r="D26" s="54"/>
      <c r="E26" s="54"/>
      <c r="F26" s="54"/>
      <c r="G26" s="54"/>
      <c r="H26" s="54"/>
      <c r="I26" s="54"/>
      <c r="J26" s="54"/>
      <c r="K26" s="54"/>
      <c r="P26" s="54"/>
    </row>
    <row r="27" spans="1:22" s="124" customFormat="1" ht="12" customHeight="1">
      <c r="B27" s="124" t="s">
        <v>211</v>
      </c>
      <c r="K27" s="54"/>
      <c r="P27" s="54"/>
    </row>
    <row r="28" spans="1:22" s="124" customFormat="1" ht="12" customHeight="1">
      <c r="B28" s="124" t="s">
        <v>212</v>
      </c>
      <c r="K28" s="54"/>
      <c r="P28" s="54"/>
    </row>
    <row r="29" spans="1:22">
      <c r="A29" s="124"/>
      <c r="B29" s="124"/>
      <c r="C29" s="124"/>
      <c r="D29" s="124"/>
      <c r="E29" s="124"/>
      <c r="F29" s="54"/>
      <c r="G29" s="124"/>
      <c r="H29" s="124"/>
      <c r="I29" s="124"/>
      <c r="J29" s="124"/>
      <c r="K29" s="54"/>
      <c r="L29" s="124"/>
      <c r="M29" s="124"/>
      <c r="N29" s="124"/>
      <c r="O29" s="124"/>
      <c r="P29" s="54"/>
      <c r="Q29" s="124"/>
      <c r="R29" s="124"/>
    </row>
    <row r="30" spans="1:22">
      <c r="A30" s="124"/>
      <c r="B30" s="124"/>
      <c r="C30" s="124"/>
    </row>
    <row r="33" spans="4:18">
      <c r="D33" s="88"/>
      <c r="E33" s="88"/>
      <c r="F33" s="3"/>
      <c r="G33" s="88"/>
      <c r="H33" s="88"/>
      <c r="I33" s="88"/>
      <c r="J33" s="88"/>
      <c r="K33" s="3"/>
      <c r="L33" s="88"/>
      <c r="M33" s="88"/>
      <c r="N33" s="88"/>
      <c r="O33" s="88"/>
      <c r="P33" s="3"/>
      <c r="Q33" s="88"/>
      <c r="R33" s="88"/>
    </row>
    <row r="34" spans="4:18">
      <c r="D34" s="88"/>
      <c r="E34" s="88"/>
      <c r="F34" s="3"/>
      <c r="G34" s="88"/>
      <c r="H34" s="88"/>
      <c r="I34" s="88"/>
      <c r="J34" s="88"/>
      <c r="K34" s="3"/>
      <c r="L34" s="88"/>
      <c r="M34" s="88"/>
      <c r="N34" s="88"/>
      <c r="O34" s="88"/>
      <c r="P34" s="3"/>
      <c r="Q34" s="88"/>
      <c r="R34" s="88"/>
    </row>
  </sheetData>
  <mergeCells count="4">
    <mergeCell ref="B2:C3"/>
    <mergeCell ref="D2:H2"/>
    <mergeCell ref="I2:M2"/>
    <mergeCell ref="N2:R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Summary</vt:lpstr>
      <vt:lpstr>GDP</vt:lpstr>
      <vt:lpstr>Inflation</vt:lpstr>
      <vt:lpstr>Labour Market</vt:lpstr>
      <vt:lpstr>Balance of Payments</vt:lpstr>
      <vt:lpstr>General Government</vt:lpstr>
      <vt:lpstr>Other institutions</vt:lpstr>
      <vt:lpstr>GDP!Print_Area</vt:lpstr>
      <vt:lpstr>Inflation!Print_Area</vt:lpstr>
      <vt:lpstr>'Labour Market'!Print_Area</vt:lpstr>
      <vt:lpstr>'Other institutions'!Print_Area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Fejes</dc:creator>
  <cp:lastModifiedBy>Cagaňová Henrieta</cp:lastModifiedBy>
  <cp:lastPrinted>2025-06-18T10:14:15Z</cp:lastPrinted>
  <dcterms:created xsi:type="dcterms:W3CDTF">2013-10-16T07:18:04Z</dcterms:created>
  <dcterms:modified xsi:type="dcterms:W3CDTF">2026-09-28T10:54:42Z</dcterms:modified>
</cp:coreProperties>
</file>