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O:\711\06_Projekty_analyzy\Analytické materiály\2025\Blog_SK_a_RozpocetEU\"/>
    </mc:Choice>
  </mc:AlternateContent>
  <xr:revisionPtr revIDLastSave="0" documentId="13_ncr:1_{B1A2230C-2115-4E4F-8420-E6A996027B8E}" xr6:coauthVersionLast="47" xr6:coauthVersionMax="47" xr10:uidLastSave="{00000000-0000-0000-0000-000000000000}"/>
  <bookViews>
    <workbookView xWindow="-28920" yWindow="-120" windowWidth="29040" windowHeight="17640" xr2:uid="{D3EE009F-7B8B-4AA0-B050-3A87F632D84F}"/>
  </bookViews>
  <sheets>
    <sheet name="grafy" sheetId="9" r:id="rId1"/>
    <sheet name="Y(GID)" sheetId="1" r:id="rId2"/>
    <sheet name="X(S)" sheetId="3" r:id="rId3"/>
    <sheet name="RVS_GI_S" sheetId="7" state="hidden" r:id="rId4"/>
    <sheet name="GI" sheetId="8" state="hidden" r:id="rId5"/>
    <sheet name="ESA_2010_GG_2025" sheetId="5" state="hidden" r:id="rId6"/>
    <sheet name="ESA_2010_GG_2026_2028" sheetId="6" state="hidden" r:id="rId7"/>
  </sheets>
  <definedNames>
    <definedName name="\A" localSheetId="5">#REF!</definedName>
    <definedName name="\A" localSheetId="6">#REF!</definedName>
    <definedName name="\A">#REF!</definedName>
    <definedName name="\B" localSheetId="5">#REF!</definedName>
    <definedName name="\B" localSheetId="6">#REF!</definedName>
    <definedName name="\B">#REF!</definedName>
    <definedName name="\C" localSheetId="5">#REF!</definedName>
    <definedName name="\C" localSheetId="6">#REF!</definedName>
    <definedName name="\C">#REF!</definedName>
    <definedName name="\D" localSheetId="5">#REF!</definedName>
    <definedName name="\D" localSheetId="6">#REF!</definedName>
    <definedName name="\D">#REF!</definedName>
    <definedName name="\E" localSheetId="5">#REF!</definedName>
    <definedName name="\E" localSheetId="6">#REF!</definedName>
    <definedName name="\E">#REF!</definedName>
    <definedName name="\F" localSheetId="5">#REF!</definedName>
    <definedName name="\F" localSheetId="6">#REF!</definedName>
    <definedName name="\F">#REF!</definedName>
    <definedName name="\G" localSheetId="5">#REF!</definedName>
    <definedName name="\G" localSheetId="6">#REF!</definedName>
    <definedName name="\G">#REF!</definedName>
    <definedName name="\H" localSheetId="5">#REF!</definedName>
    <definedName name="\H" localSheetId="6">#REF!</definedName>
    <definedName name="\H">#REF!</definedName>
    <definedName name="\I" localSheetId="5">#REF!</definedName>
    <definedName name="\I" localSheetId="6">#REF!</definedName>
    <definedName name="\I">#REF!</definedName>
    <definedName name="\J" localSheetId="5">#REF!</definedName>
    <definedName name="\J" localSheetId="6">#REF!</definedName>
    <definedName name="\J">#REF!</definedName>
    <definedName name="\K" localSheetId="5">#REF!</definedName>
    <definedName name="\K" localSheetId="6">#REF!</definedName>
    <definedName name="\K">#REF!</definedName>
    <definedName name="\L" localSheetId="5">#REF!</definedName>
    <definedName name="\L" localSheetId="6">#REF!</definedName>
    <definedName name="\L">#REF!</definedName>
    <definedName name="\M" localSheetId="5">#REF!</definedName>
    <definedName name="\M" localSheetId="6">#REF!</definedName>
    <definedName name="\M">#REF!</definedName>
    <definedName name="\N" localSheetId="5">#REF!</definedName>
    <definedName name="\N" localSheetId="6">#REF!</definedName>
    <definedName name="\N">#REF!</definedName>
    <definedName name="\O" localSheetId="5">#REF!</definedName>
    <definedName name="\O" localSheetId="6">#REF!</definedName>
    <definedName name="\O">#REF!</definedName>
    <definedName name="\P" localSheetId="5">#REF!</definedName>
    <definedName name="\P" localSheetId="6">#REF!</definedName>
    <definedName name="\P">#REF!</definedName>
    <definedName name="\Q" localSheetId="5">#REF!</definedName>
    <definedName name="\Q" localSheetId="6">#REF!</definedName>
    <definedName name="\Q">#REF!</definedName>
    <definedName name="\R" localSheetId="5">#REF!</definedName>
    <definedName name="\R" localSheetId="6">#REF!</definedName>
    <definedName name="\R">#REF!</definedName>
    <definedName name="\S" localSheetId="5">#REF!</definedName>
    <definedName name="\S" localSheetId="6">#REF!</definedName>
    <definedName name="\S">#REF!</definedName>
    <definedName name="\T" localSheetId="5">#REF!</definedName>
    <definedName name="\T" localSheetId="6">#REF!</definedName>
    <definedName name="\T">#REF!</definedName>
    <definedName name="\U" localSheetId="5">#REF!</definedName>
    <definedName name="\U" localSheetId="6">#REF!</definedName>
    <definedName name="\U">#REF!</definedName>
    <definedName name="\V" localSheetId="5">#REF!</definedName>
    <definedName name="\V" localSheetId="6">#REF!</definedName>
    <definedName name="\V">#REF!</definedName>
    <definedName name="\W" localSheetId="5">#REF!</definedName>
    <definedName name="\W" localSheetId="6">#REF!</definedName>
    <definedName name="\W">#REF!</definedName>
    <definedName name="\X" localSheetId="5">#REF!</definedName>
    <definedName name="\X" localSheetId="6">#REF!</definedName>
    <definedName name="\X">#REF!</definedName>
    <definedName name="\Y" localSheetId="5">#REF!</definedName>
    <definedName name="\Y" localSheetId="6">#REF!</definedName>
    <definedName name="\Y">#REF!</definedName>
    <definedName name="\Z" localSheetId="5">#REF!</definedName>
    <definedName name="\Z" localSheetId="6">#REF!</definedName>
    <definedName name="\Z">#REF!</definedName>
    <definedName name="__123Graph_A" localSheetId="5" hidden="1">#REF!</definedName>
    <definedName name="__123Graph_A" localSheetId="6" hidden="1">#REF!</definedName>
    <definedName name="__123Graph_A" hidden="1">#REF!</definedName>
    <definedName name="__123Graph_ATEST1" localSheetId="5" hidden="1">#REF!</definedName>
    <definedName name="__123Graph_ATEST1" localSheetId="6" hidden="1">#REF!</definedName>
    <definedName name="__123Graph_ATEST1" hidden="1">#REF!</definedName>
    <definedName name="__123Graph_B" localSheetId="5" hidden="1">#REF!</definedName>
    <definedName name="__123Graph_B" localSheetId="6" hidden="1">#REF!</definedName>
    <definedName name="__123Graph_B" hidden="1">#REF!</definedName>
    <definedName name="__123Graph_BCurrent" localSheetId="5" hidden="1">#REF!</definedName>
    <definedName name="__123Graph_BCurrent" localSheetId="6" hidden="1">#REF!</definedName>
    <definedName name="__123Graph_BCurrent" hidden="1">#REF!</definedName>
    <definedName name="__123Graph_BREER3" localSheetId="5" hidden="1">#REF!</definedName>
    <definedName name="__123Graph_BREER3" localSheetId="6" hidden="1">#REF!</definedName>
    <definedName name="__123Graph_BREER3" hidden="1">#REF!</definedName>
    <definedName name="__123Graph_BTEST1" localSheetId="5" hidden="1">#REF!</definedName>
    <definedName name="__123Graph_BTEST1" localSheetId="6" hidden="1">#REF!</definedName>
    <definedName name="__123Graph_BTEST1" hidden="1">#REF!</definedName>
    <definedName name="__123Graph_CREER3" localSheetId="5" hidden="1">#REF!</definedName>
    <definedName name="__123Graph_CREER3" localSheetId="6" hidden="1">#REF!</definedName>
    <definedName name="__123Graph_CREER3" hidden="1">#REF!</definedName>
    <definedName name="__123Graph_CTEST1" localSheetId="5" hidden="1">#REF!</definedName>
    <definedName name="__123Graph_CTEST1" localSheetId="6" hidden="1">#REF!</definedName>
    <definedName name="__123Graph_CTEST1" hidden="1">#REF!</definedName>
    <definedName name="__123Graph_DREER3" localSheetId="5" hidden="1">#REF!</definedName>
    <definedName name="__123Graph_DREER3" localSheetId="6" hidden="1">#REF!</definedName>
    <definedName name="__123Graph_DREER3" hidden="1">#REF!</definedName>
    <definedName name="__123Graph_DTEST1" localSheetId="5" hidden="1">#REF!</definedName>
    <definedName name="__123Graph_DTEST1" localSheetId="6" hidden="1">#REF!</definedName>
    <definedName name="__123Graph_DTEST1" hidden="1">#REF!</definedName>
    <definedName name="__123Graph_EREER3" localSheetId="5" hidden="1">#REF!</definedName>
    <definedName name="__123Graph_EREER3" localSheetId="6" hidden="1">#REF!</definedName>
    <definedName name="__123Graph_EREER3" hidden="1">#REF!</definedName>
    <definedName name="__123Graph_ETEST1" localSheetId="5" hidden="1">#REF!</definedName>
    <definedName name="__123Graph_ETEST1" localSheetId="6" hidden="1">#REF!</definedName>
    <definedName name="__123Graph_ETEST1" hidden="1">#REF!</definedName>
    <definedName name="__123Graph_FREER3" localSheetId="5" hidden="1">#REF!</definedName>
    <definedName name="__123Graph_FREER3" localSheetId="6" hidden="1">#REF!</definedName>
    <definedName name="__123Graph_FREER3" hidden="1">#REF!</definedName>
    <definedName name="__123Graph_FTEST1" localSheetId="5" hidden="1">#REF!</definedName>
    <definedName name="__123Graph_FTEST1" localSheetId="6" hidden="1">#REF!</definedName>
    <definedName name="__123Graph_FTEST1" hidden="1">#REF!</definedName>
    <definedName name="__123Graph_X" localSheetId="5" hidden="1">#REF!</definedName>
    <definedName name="__123Graph_X" localSheetId="6" hidden="1">#REF!</definedName>
    <definedName name="__123Graph_X" hidden="1">#REF!</definedName>
    <definedName name="__123Graph_XCurrent" localSheetId="5" hidden="1">#REF!</definedName>
    <definedName name="__123Graph_XCurrent" localSheetId="6" hidden="1">#REF!</definedName>
    <definedName name="__123Graph_XCurrent" hidden="1">#REF!</definedName>
    <definedName name="__123Graph_XChart1" localSheetId="5" hidden="1">#REF!</definedName>
    <definedName name="__123Graph_XChart1" localSheetId="6" hidden="1">#REF!</definedName>
    <definedName name="__123Graph_XChart1" hidden="1">#REF!</definedName>
    <definedName name="__123Graph_XChart2" localSheetId="5" hidden="1">#REF!</definedName>
    <definedName name="__123Graph_XChart2" localSheetId="6" hidden="1">#REF!</definedName>
    <definedName name="__123Graph_XChart2" hidden="1">#REF!</definedName>
    <definedName name="__123Graph_XTEST1" localSheetId="5" hidden="1">#REF!</definedName>
    <definedName name="__123Graph_XTEST1" localSheetId="6" hidden="1">#REF!</definedName>
    <definedName name="__123Graph_XTEST1" hidden="1">#REF!</definedName>
    <definedName name="__BOP1" localSheetId="5">#REF!</definedName>
    <definedName name="__BOP1" localSheetId="6">#REF!</definedName>
    <definedName name="__BOP1">#REF!</definedName>
    <definedName name="__BOP2" localSheetId="5">#REF!</definedName>
    <definedName name="__BOP2" localSheetId="6">#REF!</definedName>
    <definedName name="__BOP2">#REF!</definedName>
    <definedName name="__dat1" localSheetId="5">#REF!</definedName>
    <definedName name="__dat1" localSheetId="6">#REF!</definedName>
    <definedName name="__dat1">#REF!</definedName>
    <definedName name="__dat2" localSheetId="5">#REF!</definedName>
    <definedName name="__dat2" localSheetId="6">#REF!</definedName>
    <definedName name="__dat2">#REF!</definedName>
    <definedName name="__EXP5" localSheetId="5">#REF!</definedName>
    <definedName name="__EXP5" localSheetId="6">#REF!</definedName>
    <definedName name="__EXP5">#REF!</definedName>
    <definedName name="__EXP6" localSheetId="5">#REF!</definedName>
    <definedName name="__EXP6" localSheetId="6">#REF!</definedName>
    <definedName name="__EXP6">#REF!</definedName>
    <definedName name="__EXP7" localSheetId="5">#REF!</definedName>
    <definedName name="__EXP7" localSheetId="6">#REF!</definedName>
    <definedName name="__EXP7">#REF!</definedName>
    <definedName name="__EXP9" localSheetId="5">#REF!</definedName>
    <definedName name="__EXP9" localSheetId="6">#REF!</definedName>
    <definedName name="__EXP9">#REF!</definedName>
    <definedName name="__IMP10" localSheetId="5">#REF!</definedName>
    <definedName name="__IMP10" localSheetId="6">#REF!</definedName>
    <definedName name="__IMP10">#REF!</definedName>
    <definedName name="__IMP2" localSheetId="5">#REF!</definedName>
    <definedName name="__IMP2" localSheetId="6">#REF!</definedName>
    <definedName name="__IMP2">#REF!</definedName>
    <definedName name="__IMP4" localSheetId="5">#REF!</definedName>
    <definedName name="__IMP4" localSheetId="6">#REF!</definedName>
    <definedName name="__IMP4">#REF!</definedName>
    <definedName name="__IMP6" localSheetId="5">#REF!</definedName>
    <definedName name="__IMP6" localSheetId="6">#REF!</definedName>
    <definedName name="__IMP6">#REF!</definedName>
    <definedName name="__IMP7" localSheetId="5">#REF!</definedName>
    <definedName name="__IMP7" localSheetId="6">#REF!</definedName>
    <definedName name="__IMP7">#REF!</definedName>
    <definedName name="__IMP8" localSheetId="5">#REF!</definedName>
    <definedName name="__IMP8" localSheetId="6">#REF!</definedName>
    <definedName name="__IMP8">#REF!</definedName>
    <definedName name="__MTS2" localSheetId="5">#REF!</definedName>
    <definedName name="__MTS2" localSheetId="6">#REF!</definedName>
    <definedName name="__MTS2">#REF!</definedName>
    <definedName name="__OUT1" localSheetId="5">#REF!</definedName>
    <definedName name="__OUT1" localSheetId="6">#REF!</definedName>
    <definedName name="__OUT1">#REF!</definedName>
    <definedName name="__OUT2" localSheetId="5">#REF!</definedName>
    <definedName name="__OUT2" localSheetId="6">#REF!</definedName>
    <definedName name="__OUT2">#REF!</definedName>
    <definedName name="__PAG2" localSheetId="5">#REF!</definedName>
    <definedName name="__PAG2" localSheetId="6">#REF!</definedName>
    <definedName name="__PAG2">#REF!</definedName>
    <definedName name="__PAG3" localSheetId="5">#REF!</definedName>
    <definedName name="__PAG3" localSheetId="6">#REF!</definedName>
    <definedName name="__PAG3">#REF!</definedName>
    <definedName name="__PAG4" localSheetId="5">#REF!</definedName>
    <definedName name="__PAG4" localSheetId="6">#REF!</definedName>
    <definedName name="__PAG4">#REF!</definedName>
    <definedName name="__PAG5" localSheetId="5">#REF!</definedName>
    <definedName name="__PAG5" localSheetId="6">#REF!</definedName>
    <definedName name="__PAG5">#REF!</definedName>
    <definedName name="__PAG6" localSheetId="5">#REF!</definedName>
    <definedName name="__PAG6" localSheetId="6">#REF!</definedName>
    <definedName name="__PAG6">#REF!</definedName>
    <definedName name="__PAG7" localSheetId="5">#REF!</definedName>
    <definedName name="__PAG7" localSheetId="6">#REF!</definedName>
    <definedName name="__PAG7">#REF!</definedName>
    <definedName name="__pro2001">#REF!</definedName>
    <definedName name="__RES2" localSheetId="5">#REF!</definedName>
    <definedName name="__RES2" localSheetId="6">#REF!</definedName>
    <definedName name="__RES2">#REF!</definedName>
    <definedName name="__TAB1" localSheetId="5">#REF!</definedName>
    <definedName name="__TAB1" localSheetId="6">#REF!</definedName>
    <definedName name="__TAB1">#REF!</definedName>
    <definedName name="__TAB10" localSheetId="5">#REF!</definedName>
    <definedName name="__TAB10" localSheetId="6">#REF!</definedName>
    <definedName name="__TAB10">#REF!</definedName>
    <definedName name="__TAB12" localSheetId="5">#REF!</definedName>
    <definedName name="__TAB12" localSheetId="6">#REF!</definedName>
    <definedName name="__TAB12">#REF!</definedName>
    <definedName name="__Tab19" localSheetId="5">#REF!</definedName>
    <definedName name="__Tab19" localSheetId="6">#REF!</definedName>
    <definedName name="__Tab19">#REF!</definedName>
    <definedName name="__TAB2" localSheetId="5">#REF!</definedName>
    <definedName name="__TAB2" localSheetId="6">#REF!</definedName>
    <definedName name="__TAB2">#REF!</definedName>
    <definedName name="__Tab20" localSheetId="5">#REF!</definedName>
    <definedName name="__Tab20" localSheetId="6">#REF!</definedName>
    <definedName name="__Tab20">#REF!</definedName>
    <definedName name="__Tab21" localSheetId="5">#REF!</definedName>
    <definedName name="__Tab21" localSheetId="6">#REF!</definedName>
    <definedName name="__Tab21">#REF!</definedName>
    <definedName name="__Tab22" localSheetId="5">#REF!</definedName>
    <definedName name="__Tab22" localSheetId="6">#REF!</definedName>
    <definedName name="__Tab22">#REF!</definedName>
    <definedName name="__Tab23" localSheetId="5">#REF!</definedName>
    <definedName name="__Tab23" localSheetId="6">#REF!</definedName>
    <definedName name="__Tab23">#REF!</definedName>
    <definedName name="__Tab24" localSheetId="5">#REF!</definedName>
    <definedName name="__Tab24" localSheetId="6">#REF!</definedName>
    <definedName name="__Tab24">#REF!</definedName>
    <definedName name="__Tab26" localSheetId="5">#REF!</definedName>
    <definedName name="__Tab26" localSheetId="6">#REF!</definedName>
    <definedName name="__Tab26">#REF!</definedName>
    <definedName name="__Tab27" localSheetId="5">#REF!</definedName>
    <definedName name="__Tab27" localSheetId="6">#REF!</definedName>
    <definedName name="__Tab27">#REF!</definedName>
    <definedName name="__Tab28" localSheetId="5">#REF!</definedName>
    <definedName name="__Tab28" localSheetId="6">#REF!</definedName>
    <definedName name="__Tab28">#REF!</definedName>
    <definedName name="__Tab29" localSheetId="5">#REF!</definedName>
    <definedName name="__Tab29" localSheetId="6">#REF!</definedName>
    <definedName name="__Tab29">#REF!</definedName>
    <definedName name="__TAB3" localSheetId="5">#REF!</definedName>
    <definedName name="__TAB3" localSheetId="6">#REF!</definedName>
    <definedName name="__TAB3">#REF!</definedName>
    <definedName name="__Tab30" localSheetId="5">#REF!</definedName>
    <definedName name="__Tab30" localSheetId="6">#REF!</definedName>
    <definedName name="__Tab30">#REF!</definedName>
    <definedName name="__Tab31" localSheetId="5">#REF!</definedName>
    <definedName name="__Tab31" localSheetId="6">#REF!</definedName>
    <definedName name="__Tab31">#REF!</definedName>
    <definedName name="__Tab32" localSheetId="5">#REF!</definedName>
    <definedName name="__Tab32" localSheetId="6">#REF!</definedName>
    <definedName name="__Tab32">#REF!</definedName>
    <definedName name="__Tab33" localSheetId="5">#REF!</definedName>
    <definedName name="__Tab33" localSheetId="6">#REF!</definedName>
    <definedName name="__Tab33">#REF!</definedName>
    <definedName name="__Tab34" localSheetId="5">#REF!</definedName>
    <definedName name="__Tab34" localSheetId="6">#REF!</definedName>
    <definedName name="__Tab34">#REF!</definedName>
    <definedName name="__Tab35" localSheetId="5">#REF!</definedName>
    <definedName name="__Tab35" localSheetId="6">#REF!</definedName>
    <definedName name="__Tab35">#REF!</definedName>
    <definedName name="__TAB4" localSheetId="5">#REF!</definedName>
    <definedName name="__TAB4" localSheetId="6">#REF!</definedName>
    <definedName name="__TAB4">#REF!</definedName>
    <definedName name="__TAB5" localSheetId="5">#REF!</definedName>
    <definedName name="__TAB5" localSheetId="6">#REF!</definedName>
    <definedName name="__TAB5">#REF!</definedName>
    <definedName name="__tab6" localSheetId="5">#REF!</definedName>
    <definedName name="__tab6" localSheetId="6">#REF!</definedName>
    <definedName name="__tab6">#REF!</definedName>
    <definedName name="__TAB7" localSheetId="5">#REF!</definedName>
    <definedName name="__TAB7" localSheetId="6">#REF!</definedName>
    <definedName name="__TAB7">#REF!</definedName>
    <definedName name="__TAB8" localSheetId="5">#REF!</definedName>
    <definedName name="__TAB8" localSheetId="6">#REF!</definedName>
    <definedName name="__TAB8">#REF!</definedName>
    <definedName name="__tab9" localSheetId="5">#REF!</definedName>
    <definedName name="__tab9" localSheetId="6">#REF!</definedName>
    <definedName name="__tab9">#REF!</definedName>
    <definedName name="__TB41" localSheetId="5">#REF!</definedName>
    <definedName name="__TB41" localSheetId="6">#REF!</definedName>
    <definedName name="__TB41">#REF!</definedName>
    <definedName name="__WEO1" localSheetId="5">#REF!</definedName>
    <definedName name="__WEO1" localSheetId="6">#REF!</definedName>
    <definedName name="__WEO1">#REF!</definedName>
    <definedName name="__WEO2" localSheetId="5">#REF!</definedName>
    <definedName name="__WEO2" localSheetId="6">#REF!</definedName>
    <definedName name="__WEO2">#REF!</definedName>
    <definedName name="_10__123Graph_BCHART_1" hidden="1">#REF!</definedName>
    <definedName name="_100__123Graph_BCHART_8" hidden="1">#REF!</definedName>
    <definedName name="_102__123Graph_CCHART_1" localSheetId="5" hidden="1">#REF!</definedName>
    <definedName name="_102__123Graph_CCHART_1" localSheetId="6" hidden="1">#REF!</definedName>
    <definedName name="_105__123Graph_CCHART_1" hidden="1">#REF!</definedName>
    <definedName name="_107__123Graph_CCHART_2" localSheetId="5" hidden="1">#REF!</definedName>
    <definedName name="_107__123Graph_CCHART_2" localSheetId="6" hidden="1">#REF!</definedName>
    <definedName name="_11__123Graph_BCHART_2" hidden="1">#REF!</definedName>
    <definedName name="_110__123Graph_CCHART_2" hidden="1">#REF!</definedName>
    <definedName name="_112__123Graph_CCHART_3" localSheetId="5" hidden="1">#REF!</definedName>
    <definedName name="_112__123Graph_CCHART_3" localSheetId="6" hidden="1">#REF!</definedName>
    <definedName name="_115__123Graph_CCHART_3" hidden="1">#REF!</definedName>
    <definedName name="_117__123Graph_CCHART_4" localSheetId="5" hidden="1">#REF!</definedName>
    <definedName name="_117__123Graph_CCHART_4" localSheetId="6" hidden="1">#REF!</definedName>
    <definedName name="_12__123Graph_BCHART_3" hidden="1">#REF!</definedName>
    <definedName name="_120__123Graph_CCHART_4" hidden="1">#REF!</definedName>
    <definedName name="_122__123Graph_CCHART_5" localSheetId="5" hidden="1">#REF!</definedName>
    <definedName name="_122__123Graph_CCHART_5" localSheetId="6" hidden="1">#REF!</definedName>
    <definedName name="_123Graph_AB" localSheetId="5" hidden="1">#REF!</definedName>
    <definedName name="_123Graph_AB" localSheetId="6" hidden="1">#REF!</definedName>
    <definedName name="_123Graph_AB" hidden="1">#REF!</definedName>
    <definedName name="_123Graph_B" localSheetId="5" hidden="1">#REF!</definedName>
    <definedName name="_123Graph_B" localSheetId="6" hidden="1">#REF!</definedName>
    <definedName name="_123Graph_B" hidden="1">#REF!</definedName>
    <definedName name="_123Graph_DB" localSheetId="5" hidden="1">#REF!</definedName>
    <definedName name="_123Graph_DB" localSheetId="6" hidden="1">#REF!</definedName>
    <definedName name="_123Graph_DB" hidden="1">#REF!</definedName>
    <definedName name="_123Graph_EB" localSheetId="5" hidden="1">#REF!</definedName>
    <definedName name="_123Graph_EB" localSheetId="6" hidden="1">#REF!</definedName>
    <definedName name="_123Graph_EB" hidden="1">#REF!</definedName>
    <definedName name="_123Graph_FB" localSheetId="5" hidden="1">#REF!</definedName>
    <definedName name="_123Graph_FB" localSheetId="6" hidden="1">#REF!</definedName>
    <definedName name="_123Graph_FB" hidden="1">#REF!</definedName>
    <definedName name="_125__123Graph_CCHART_5" hidden="1">#REF!</definedName>
    <definedName name="_127__123Graph_CCHART_6" localSheetId="5" hidden="1">#REF!</definedName>
    <definedName name="_127__123Graph_CCHART_6" localSheetId="6" hidden="1">#REF!</definedName>
    <definedName name="_13__123Graph_BCHART_4" hidden="1">#REF!</definedName>
    <definedName name="_130__123Graph_CCHART_6" hidden="1">#REF!</definedName>
    <definedName name="_132__123Graph_CCHART_7" localSheetId="5" hidden="1">#REF!</definedName>
    <definedName name="_132__123Graph_CCHART_7" localSheetId="6" hidden="1">#REF!</definedName>
    <definedName name="_132Graph_CB" localSheetId="5" hidden="1">#REF!</definedName>
    <definedName name="_132Graph_CB" localSheetId="6" hidden="1">#REF!</definedName>
    <definedName name="_132Graph_CB" hidden="1">#REF!</definedName>
    <definedName name="_135__123Graph_CCHART_7" hidden="1">#REF!</definedName>
    <definedName name="_137__123Graph_CCHART_8" localSheetId="5" hidden="1">#REF!</definedName>
    <definedName name="_137__123Graph_CCHART_8" localSheetId="6" hidden="1">#REF!</definedName>
    <definedName name="_14__123Graph_BCHART_5" hidden="1">#REF!</definedName>
    <definedName name="_140__123Graph_CCHART_8" hidden="1">#REF!</definedName>
    <definedName name="_142__123Graph_DCHART_7" localSheetId="5" hidden="1">#REF!</definedName>
    <definedName name="_142__123Graph_DCHART_7" localSheetId="6" hidden="1">#REF!</definedName>
    <definedName name="_145__123Graph_DCHART_7" hidden="1">#REF!</definedName>
    <definedName name="_147__123Graph_DCHART_8" localSheetId="5" hidden="1">#REF!</definedName>
    <definedName name="_147__123Graph_DCHART_8" localSheetId="6" hidden="1">#REF!</definedName>
    <definedName name="_15__123Graph_BCHART_6" hidden="1">#REF!</definedName>
    <definedName name="_150__123Graph_DCHART_8" hidden="1">#REF!</definedName>
    <definedName name="_152__123Graph_ECHART_7" localSheetId="5" hidden="1">#REF!</definedName>
    <definedName name="_152__123Graph_ECHART_7" localSheetId="6" hidden="1">#REF!</definedName>
    <definedName name="_155__123Graph_ECHART_7" hidden="1">#REF!</definedName>
    <definedName name="_157__123Graph_ECHART_8" localSheetId="5" hidden="1">#REF!</definedName>
    <definedName name="_157__123Graph_ECHART_8" localSheetId="6" hidden="1">#REF!</definedName>
    <definedName name="_16__123Graph_BCHART_7" hidden="1">#REF!</definedName>
    <definedName name="_160__123Graph_ECHART_8" hidden="1">#REF!</definedName>
    <definedName name="_162__123Graph_FCHART_8" localSheetId="5" hidden="1">#REF!</definedName>
    <definedName name="_162__123Graph_FCHART_8" localSheetId="6" hidden="1">#REF!</definedName>
    <definedName name="_165__123Graph_FCHART_8" hidden="1">#REF!</definedName>
    <definedName name="_17__123Graph_BCHART_8" hidden="1">#REF!</definedName>
    <definedName name="_18__123Graph_CCHART_1" hidden="1">#REF!</definedName>
    <definedName name="_19__123Graph_CCHART_2" hidden="1">#REF!</definedName>
    <definedName name="_1992BOPB" localSheetId="5">#REF!</definedName>
    <definedName name="_1992BOPB" localSheetId="6">#REF!</definedName>
    <definedName name="_1992BOPB">#REF!</definedName>
    <definedName name="_1Macros_Import_.qbop" localSheetId="5">#REF!</definedName>
    <definedName name="_1Macros_Import_.qbop" localSheetId="6">#REF!</definedName>
    <definedName name="_1Macros_Import_.qbop">#REF!</definedName>
    <definedName name="_2__123Graph_ACHART_1" hidden="1">#REF!</definedName>
    <definedName name="_20__123Graph_CCHART_3" hidden="1">#REF!</definedName>
    <definedName name="_20Macros_Import_.qbop" localSheetId="5">#REF!</definedName>
    <definedName name="_20Macros_Import_.qbop" localSheetId="6">#REF!</definedName>
    <definedName name="_20Macros_Import_.qbop">#REF!</definedName>
    <definedName name="_21__123Graph_CCHART_4" hidden="1">#REF!</definedName>
    <definedName name="_22__123Graph_ACHART_1" localSheetId="5" hidden="1">#REF!</definedName>
    <definedName name="_22__123Graph_ACHART_1" localSheetId="6" hidden="1">#REF!</definedName>
    <definedName name="_22__123Graph_CCHART_5" hidden="1">#REF!</definedName>
    <definedName name="_23__123Graph_CCHART_6" hidden="1">#REF!</definedName>
    <definedName name="_24__123Graph_CCHART_7" hidden="1">#REF!</definedName>
    <definedName name="_25__123Graph_ACHART_1" hidden="1">#REF!</definedName>
    <definedName name="_25__123Graph_CCHART_8" hidden="1">#REF!</definedName>
    <definedName name="_26__123Graph_DCHART_7" hidden="1">#REF!</definedName>
    <definedName name="_27__123Graph_ACHART_2" localSheetId="5" hidden="1">#REF!</definedName>
    <definedName name="_27__123Graph_ACHART_2" localSheetId="6" hidden="1">#REF!</definedName>
    <definedName name="_27__123Graph_DCHART_8" hidden="1">#REF!</definedName>
    <definedName name="_28__123Graph_ECHART_7" hidden="1">#REF!</definedName>
    <definedName name="_29__123Graph_ECHART_8" hidden="1">#REF!</definedName>
    <definedName name="_3__123Graph_ACHART_2" hidden="1">#REF!</definedName>
    <definedName name="_30__123Graph_ACHART_2" hidden="1">#REF!</definedName>
    <definedName name="_30__123Graph_FCHART_8" hidden="1">#REF!</definedName>
    <definedName name="_32__123Graph_ACHART_3" localSheetId="5" hidden="1">#REF!</definedName>
    <definedName name="_32__123Graph_ACHART_3" localSheetId="6" hidden="1">#REF!</definedName>
    <definedName name="_35__123Graph_ACHART_3" hidden="1">#REF!</definedName>
    <definedName name="_37__123Graph_ACHART_4" localSheetId="5" hidden="1">#REF!</definedName>
    <definedName name="_37__123Graph_ACHART_4" localSheetId="6" hidden="1">#REF!</definedName>
    <definedName name="_4__123Graph_ACHART_3" hidden="1">#REF!</definedName>
    <definedName name="_40__123Graph_ACHART_4" hidden="1">#REF!</definedName>
    <definedName name="_42__123Graph_ACHART_5" localSheetId="5" hidden="1">#REF!</definedName>
    <definedName name="_42__123Graph_ACHART_5" localSheetId="6" hidden="1">#REF!</definedName>
    <definedName name="_45__123Graph_ACHART_5" hidden="1">#REF!</definedName>
    <definedName name="_47__123Graph_ACHART_6" localSheetId="5" hidden="1">#REF!</definedName>
    <definedName name="_47__123Graph_ACHART_6" localSheetId="6" hidden="1">#REF!</definedName>
    <definedName name="_5__123Graph_ACHART_4" hidden="1">#REF!</definedName>
    <definedName name="_50__123Graph_ACHART_6" hidden="1">#REF!</definedName>
    <definedName name="_52__123Graph_ACHART_7" localSheetId="5" hidden="1">#REF!</definedName>
    <definedName name="_52__123Graph_ACHART_7" localSheetId="6" hidden="1">#REF!</definedName>
    <definedName name="_55__123Graph_ACHART_7" hidden="1">#REF!</definedName>
    <definedName name="_57__123Graph_ACHART_8" localSheetId="5" hidden="1">#REF!</definedName>
    <definedName name="_57__123Graph_ACHART_8" localSheetId="6" hidden="1">#REF!</definedName>
    <definedName name="_5Macros_Import_.qbop" localSheetId="5">#REF!</definedName>
    <definedName name="_5Macros_Import_.qbop" localSheetId="6">#REF!</definedName>
    <definedName name="_6__123Graph_ACHART_5" hidden="1">#REF!</definedName>
    <definedName name="_60__123Graph_ACHART_8" hidden="1">#REF!</definedName>
    <definedName name="_62__123Graph_BCHART_1" localSheetId="5" hidden="1">#REF!</definedName>
    <definedName name="_62__123Graph_BCHART_1" localSheetId="6" hidden="1">#REF!</definedName>
    <definedName name="_65__123Graph_BCHART_1" hidden="1">#REF!</definedName>
    <definedName name="_67__123Graph_BCHART_2" localSheetId="5" hidden="1">#REF!</definedName>
    <definedName name="_67__123Graph_BCHART_2" localSheetId="6" hidden="1">#REF!</definedName>
    <definedName name="_7__123Graph_ACHART_6" hidden="1">#REF!</definedName>
    <definedName name="_70__123Graph_BCHART_2" hidden="1">#REF!</definedName>
    <definedName name="_72__123Graph_BCHART_3" localSheetId="5" hidden="1">#REF!</definedName>
    <definedName name="_72__123Graph_BCHART_3" localSheetId="6" hidden="1">#REF!</definedName>
    <definedName name="_75__123Graph_BCHART_3" hidden="1">#REF!</definedName>
    <definedName name="_77__123Graph_BCHART_4" localSheetId="5" hidden="1">#REF!</definedName>
    <definedName name="_77__123Graph_BCHART_4" localSheetId="6" hidden="1">#REF!</definedName>
    <definedName name="_8__123Graph_ACHART_7" hidden="1">#REF!</definedName>
    <definedName name="_80__123Graph_BCHART_4" hidden="1">#REF!</definedName>
    <definedName name="_82__123Graph_BCHART_5" localSheetId="5" hidden="1">#REF!</definedName>
    <definedName name="_82__123Graph_BCHART_5" localSheetId="6" hidden="1">#REF!</definedName>
    <definedName name="_85__123Graph_BCHART_5" hidden="1">#REF!</definedName>
    <definedName name="_87__123Graph_BCHART_6" localSheetId="5" hidden="1">#REF!</definedName>
    <definedName name="_87__123Graph_BCHART_6" localSheetId="6" hidden="1">#REF!</definedName>
    <definedName name="_9__123Graph_ACHART_8" hidden="1">#REF!</definedName>
    <definedName name="_90__123Graph_BCHART_6" hidden="1">#REF!</definedName>
    <definedName name="_92__123Graph_BCHART_7" localSheetId="5" hidden="1">#REF!</definedName>
    <definedName name="_92__123Graph_BCHART_7" localSheetId="6" hidden="1">#REF!</definedName>
    <definedName name="_95__123Graph_BCHART_7" hidden="1">#REF!</definedName>
    <definedName name="_97__123Graph_BCHART_8" localSheetId="5" hidden="1">#REF!</definedName>
    <definedName name="_97__123Graph_BCHART_8" localSheetId="6" hidden="1">#REF!</definedName>
    <definedName name="_BOP1" localSheetId="5">#REF!</definedName>
    <definedName name="_BOP1" localSheetId="6">#REF!</definedName>
    <definedName name="_BOP1">#REF!</definedName>
    <definedName name="_BOP2" localSheetId="5">#REF!</definedName>
    <definedName name="_BOP2" localSheetId="6">#REF!</definedName>
    <definedName name="_BOP2">#REF!</definedName>
    <definedName name="_dat1" localSheetId="5">#REF!</definedName>
    <definedName name="_dat1" localSheetId="6">#REF!</definedName>
    <definedName name="_dat1">#REF!</definedName>
    <definedName name="_dat2" localSheetId="5">#REF!</definedName>
    <definedName name="_dat2" localSheetId="6">#REF!</definedName>
    <definedName name="_dat2">#REF!</definedName>
    <definedName name="_EXP5" localSheetId="5">#REF!</definedName>
    <definedName name="_EXP5" localSheetId="6">#REF!</definedName>
    <definedName name="_EXP5">#REF!</definedName>
    <definedName name="_EXP6" localSheetId="5">#REF!</definedName>
    <definedName name="_EXP6" localSheetId="6">#REF!</definedName>
    <definedName name="_EXP6">#REF!</definedName>
    <definedName name="_EXP7" localSheetId="5">#REF!</definedName>
    <definedName name="_EXP7" localSheetId="6">#REF!</definedName>
    <definedName name="_EXP7">#REF!</definedName>
    <definedName name="_EXP9" localSheetId="5">#REF!</definedName>
    <definedName name="_EXP9" localSheetId="6">#REF!</definedName>
    <definedName name="_EXP9">#REF!</definedName>
    <definedName name="_Fill" localSheetId="5" hidden="1">#REF!</definedName>
    <definedName name="_Fill" localSheetId="6" hidden="1">#REF!</definedName>
    <definedName name="_Fill" hidden="1">#REF!</definedName>
    <definedName name="_IMP10" localSheetId="5">#REF!</definedName>
    <definedName name="_IMP10" localSheetId="6">#REF!</definedName>
    <definedName name="_IMP10">#REF!</definedName>
    <definedName name="_IMP2" localSheetId="5">#REF!</definedName>
    <definedName name="_IMP2" localSheetId="6">#REF!</definedName>
    <definedName name="_IMP2">#REF!</definedName>
    <definedName name="_IMP4" localSheetId="5">#REF!</definedName>
    <definedName name="_IMP4" localSheetId="6">#REF!</definedName>
    <definedName name="_IMP4">#REF!</definedName>
    <definedName name="_IMP6" localSheetId="5">#REF!</definedName>
    <definedName name="_IMP6" localSheetId="6">#REF!</definedName>
    <definedName name="_IMP6">#REF!</definedName>
    <definedName name="_IMP7" localSheetId="5">#REF!</definedName>
    <definedName name="_IMP7" localSheetId="6">#REF!</definedName>
    <definedName name="_IMP7">#REF!</definedName>
    <definedName name="_IMP8" localSheetId="5">#REF!</definedName>
    <definedName name="_IMP8" localSheetId="6">#REF!</definedName>
    <definedName name="_IMP8">#REF!</definedName>
    <definedName name="_MTS2" localSheetId="5">#REF!</definedName>
    <definedName name="_MTS2" localSheetId="6">#REF!</definedName>
    <definedName name="_MTS2">#REF!</definedName>
    <definedName name="_Order1" hidden="1">255</definedName>
    <definedName name="_Order2" hidden="1">255</definedName>
    <definedName name="_OUT1" localSheetId="5">#REF!</definedName>
    <definedName name="_OUT1" localSheetId="6">#REF!</definedName>
    <definedName name="_OUT1">#REF!</definedName>
    <definedName name="_OUT2" localSheetId="5">#REF!</definedName>
    <definedName name="_OUT2" localSheetId="6">#REF!</definedName>
    <definedName name="_OUT2">#REF!</definedName>
    <definedName name="_PAG2" localSheetId="5">#REF!</definedName>
    <definedName name="_PAG2" localSheetId="6">#REF!</definedName>
    <definedName name="_PAG2">#REF!</definedName>
    <definedName name="_PAG3" localSheetId="5">#REF!</definedName>
    <definedName name="_PAG3" localSheetId="6">#REF!</definedName>
    <definedName name="_PAG3">#REF!</definedName>
    <definedName name="_PAG4" localSheetId="5">#REF!</definedName>
    <definedName name="_PAG4" localSheetId="6">#REF!</definedName>
    <definedName name="_PAG4">#REF!</definedName>
    <definedName name="_PAG5" localSheetId="5">#REF!</definedName>
    <definedName name="_PAG5" localSheetId="6">#REF!</definedName>
    <definedName name="_PAG5">#REF!</definedName>
    <definedName name="_PAG6" localSheetId="5">#REF!</definedName>
    <definedName name="_PAG6" localSheetId="6">#REF!</definedName>
    <definedName name="_PAG6">#REF!</definedName>
    <definedName name="_PAG7" localSheetId="5">#REF!</definedName>
    <definedName name="_PAG7" localSheetId="6">#REF!</definedName>
    <definedName name="_PAG7">#REF!</definedName>
    <definedName name="_preSTT" localSheetId="5">#REF!</definedName>
    <definedName name="_preSTT" localSheetId="6">#REF!</definedName>
    <definedName name="_preSTT">#REF!</definedName>
    <definedName name="_pro200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_RES2" localSheetId="5">#REF!</definedName>
    <definedName name="_RES2" localSheetId="6">#REF!</definedName>
    <definedName name="_RES2">#REF!</definedName>
    <definedName name="_RULC" localSheetId="5">#REF!</definedName>
    <definedName name="_RULC" localSheetId="6">#REF!</definedName>
    <definedName name="_RULC">#REF!</definedName>
    <definedName name="_TAB1" localSheetId="5">#REF!</definedName>
    <definedName name="_TAB1" localSheetId="6">#REF!</definedName>
    <definedName name="_TAB1">#REF!</definedName>
    <definedName name="_TAB10" localSheetId="5">#REF!</definedName>
    <definedName name="_TAB10" localSheetId="6">#REF!</definedName>
    <definedName name="_TAB10">#REF!</definedName>
    <definedName name="_TAB12" localSheetId="5">#REF!</definedName>
    <definedName name="_TAB12" localSheetId="6">#REF!</definedName>
    <definedName name="_TAB12">#REF!</definedName>
    <definedName name="_Tab19" localSheetId="5">#REF!</definedName>
    <definedName name="_Tab19" localSheetId="6">#REF!</definedName>
    <definedName name="_Tab19">#REF!</definedName>
    <definedName name="_TAB2" localSheetId="5">#REF!</definedName>
    <definedName name="_TAB2" localSheetId="6">#REF!</definedName>
    <definedName name="_TAB2">#REF!</definedName>
    <definedName name="_Tab20" localSheetId="5">#REF!</definedName>
    <definedName name="_Tab20" localSheetId="6">#REF!</definedName>
    <definedName name="_Tab20">#REF!</definedName>
    <definedName name="_Tab21" localSheetId="5">#REF!</definedName>
    <definedName name="_Tab21" localSheetId="6">#REF!</definedName>
    <definedName name="_Tab21">#REF!</definedName>
    <definedName name="_Tab22" localSheetId="5">#REF!</definedName>
    <definedName name="_Tab22" localSheetId="6">#REF!</definedName>
    <definedName name="_Tab22">#REF!</definedName>
    <definedName name="_Tab23" localSheetId="5">#REF!</definedName>
    <definedName name="_Tab23" localSheetId="6">#REF!</definedName>
    <definedName name="_Tab23">#REF!</definedName>
    <definedName name="_Tab24" localSheetId="5">#REF!</definedName>
    <definedName name="_Tab24" localSheetId="6">#REF!</definedName>
    <definedName name="_Tab24">#REF!</definedName>
    <definedName name="_Tab26" localSheetId="5">#REF!</definedName>
    <definedName name="_Tab26" localSheetId="6">#REF!</definedName>
    <definedName name="_Tab26">#REF!</definedName>
    <definedName name="_Tab27" localSheetId="5">#REF!</definedName>
    <definedName name="_Tab27" localSheetId="6">#REF!</definedName>
    <definedName name="_Tab27">#REF!</definedName>
    <definedName name="_Tab28" localSheetId="5">#REF!</definedName>
    <definedName name="_Tab28" localSheetId="6">#REF!</definedName>
    <definedName name="_Tab28">#REF!</definedName>
    <definedName name="_Tab29" localSheetId="5">#REF!</definedName>
    <definedName name="_Tab29" localSheetId="6">#REF!</definedName>
    <definedName name="_Tab29">#REF!</definedName>
    <definedName name="_TAB3" localSheetId="5">#REF!</definedName>
    <definedName name="_TAB3" localSheetId="6">#REF!</definedName>
    <definedName name="_TAB3">#REF!</definedName>
    <definedName name="_Tab30" localSheetId="5">#REF!</definedName>
    <definedName name="_Tab30" localSheetId="6">#REF!</definedName>
    <definedName name="_Tab30">#REF!</definedName>
    <definedName name="_Tab31" localSheetId="5">#REF!</definedName>
    <definedName name="_Tab31" localSheetId="6">#REF!</definedName>
    <definedName name="_Tab31">#REF!</definedName>
    <definedName name="_Tab32" localSheetId="5">#REF!</definedName>
    <definedName name="_Tab32" localSheetId="6">#REF!</definedName>
    <definedName name="_Tab32">#REF!</definedName>
    <definedName name="_Tab33" localSheetId="5">#REF!</definedName>
    <definedName name="_Tab33" localSheetId="6">#REF!</definedName>
    <definedName name="_Tab33">#REF!</definedName>
    <definedName name="_Tab34" localSheetId="5">#REF!</definedName>
    <definedName name="_Tab34" localSheetId="6">#REF!</definedName>
    <definedName name="_Tab34">#REF!</definedName>
    <definedName name="_Tab35" localSheetId="5">#REF!</definedName>
    <definedName name="_Tab35" localSheetId="6">#REF!</definedName>
    <definedName name="_Tab35">#REF!</definedName>
    <definedName name="_TAB4" localSheetId="5">#REF!</definedName>
    <definedName name="_TAB4" localSheetId="6">#REF!</definedName>
    <definedName name="_TAB4">#REF!</definedName>
    <definedName name="_TAB5" localSheetId="5">#REF!</definedName>
    <definedName name="_TAB5" localSheetId="6">#REF!</definedName>
    <definedName name="_TAB5">#REF!</definedName>
    <definedName name="_tab6" localSheetId="5">#REF!</definedName>
    <definedName name="_tab6" localSheetId="6">#REF!</definedName>
    <definedName name="_tab6">#REF!</definedName>
    <definedName name="_TAB7" localSheetId="5">#REF!</definedName>
    <definedName name="_TAB7" localSheetId="6">#REF!</definedName>
    <definedName name="_TAB7">#REF!</definedName>
    <definedName name="_TAB8" localSheetId="5">#REF!</definedName>
    <definedName name="_TAB8" localSheetId="6">#REF!</definedName>
    <definedName name="_TAB8">#REF!</definedName>
    <definedName name="_tab9" localSheetId="5">#REF!</definedName>
    <definedName name="_tab9" localSheetId="6">#REF!</definedName>
    <definedName name="_tab9">#REF!</definedName>
    <definedName name="_TB41" localSheetId="5">#REF!</definedName>
    <definedName name="_TB41" localSheetId="6">#REF!</definedName>
    <definedName name="_TB41">#REF!</definedName>
    <definedName name="_WEO1" localSheetId="5">#REF!</definedName>
    <definedName name="_WEO1" localSheetId="6">#REF!</definedName>
    <definedName name="_WEO1">#REF!</definedName>
    <definedName name="_WEO2" localSheetId="5">#REF!</definedName>
    <definedName name="_WEO2" localSheetId="6">#REF!</definedName>
    <definedName name="_WEO2">#REF!</definedName>
    <definedName name="a" localSheetId="5">#REF!</definedName>
    <definedName name="a" localSheetId="6">#REF!</definedName>
    <definedName name="a">#REF!</definedName>
    <definedName name="aaaaaaaaaaaaaa" localSheetId="5">ESA_2010_GG_2025!aaaaaaaaaaaaaa</definedName>
    <definedName name="aaaaaaaaaaaaaa" localSheetId="6">ESA_2010_GG_2026_2028!aaaaaaaaaaaaaa</definedName>
    <definedName name="aaaaaaaaaaaaaa">#REF!</definedName>
    <definedName name="aas" localSheetId="5">#REF!</definedName>
    <definedName name="aas" localSheetId="6">#REF!</definedName>
    <definedName name="aas">#REF!</definedName>
    <definedName name="aloha" localSheetId="5" hidden="1">#REF!</definedName>
    <definedName name="aloha" localSheetId="6" hidden="1">#REF!</definedName>
    <definedName name="aloha" hidden="1">#REF!</definedName>
    <definedName name="ANNUALNOM" localSheetId="5">#REF!</definedName>
    <definedName name="ANNUALNOM" localSheetId="6">#REF!</definedName>
    <definedName name="ANNUALNOM">#REF!</definedName>
    <definedName name="as" localSheetId="5">#REF!</definedName>
    <definedName name="as" localSheetId="6">#REF!</definedName>
    <definedName name="as">#REF!</definedName>
    <definedName name="ASSUM" localSheetId="5">#REF!</definedName>
    <definedName name="ASSUM" localSheetId="6">#REF!</definedName>
    <definedName name="ASSUM">#REF!</definedName>
    <definedName name="ASSUMB" localSheetId="5">#REF!</definedName>
    <definedName name="ASSUMB" localSheetId="6">#REF!</definedName>
    <definedName name="ASSUMB">#REF!</definedName>
    <definedName name="atrade" localSheetId="5">#REF!</definedName>
    <definedName name="atrade" localSheetId="6">#REF!</definedName>
    <definedName name="atrade">#REF!</definedName>
    <definedName name="b" localSheetId="5">#REF!</definedName>
    <definedName name="b" localSheetId="6">#REF!</definedName>
    <definedName name="b">#REF!</definedName>
    <definedName name="BAKLANBOPB" localSheetId="5">#REF!</definedName>
    <definedName name="BAKLANBOPB" localSheetId="6">#REF!</definedName>
    <definedName name="BAKLANBOPB">#REF!</definedName>
    <definedName name="BAKLANDEBT2B" localSheetId="5">#REF!</definedName>
    <definedName name="BAKLANDEBT2B" localSheetId="6">#REF!</definedName>
    <definedName name="BAKLANDEBT2B">#REF!</definedName>
    <definedName name="BAKLDEBT1B" localSheetId="5">#REF!</definedName>
    <definedName name="BAKLDEBT1B" localSheetId="6">#REF!</definedName>
    <definedName name="BAKLDEBT1B">#REF!</definedName>
    <definedName name="BASDAT" localSheetId="5">#REF!</definedName>
    <definedName name="BASDAT" localSheetId="6">#REF!</definedName>
    <definedName name="BASDAT">#REF!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hidden="1">{"Riqfin97",#N/A,FALSE,"Tran";"Riqfinpro",#N/A,FALSE,"Tran"}</definedName>
    <definedName name="bbb" localSheetId="5" hidden="1">{"Riqfin97",#N/A,FALSE,"Tran";"Riqfinpro",#N/A,FALSE,"Tran"}</definedName>
    <definedName name="bbb" localSheetId="6" hidden="1">{"Riqfin97",#N/A,FALSE,"Tran";"Riqfinpro",#N/A,FALSE,"Tran"}</definedName>
    <definedName name="bbb" hidden="1">{"Riqfin97",#N/A,FALSE,"Tran";"Riqfinpro",#N/A,FALSE,"Tran"}</definedName>
    <definedName name="bbbbbbbbbbbbbb" localSheetId="5">ESA_2010_GG_2025!bbbbbbbbbbbbbb</definedName>
    <definedName name="bbbbbbbbbbbbbb" localSheetId="6">ESA_2010_GG_2026_2028!bbbbbbbbbbbbbb</definedName>
    <definedName name="bbbbbbbbbbbbbb">#REF!</definedName>
    <definedName name="BCA">#N/A</definedName>
    <definedName name="BCA_GDP">#N/A</definedName>
    <definedName name="BE">#N/A</definedName>
    <definedName name="BEA" localSheetId="5">#REF!</definedName>
    <definedName name="BEA" localSheetId="6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5">#REF!</definedName>
    <definedName name="BEDE" localSheetId="6">#REF!</definedName>
    <definedName name="BEDE">#REF!</definedName>
    <definedName name="BER" localSheetId="5">#REF!</definedName>
    <definedName name="BER" localSheetId="6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5">#REF!</definedName>
    <definedName name="BFD" localSheetId="6">#REF!</definedName>
    <definedName name="BFD">#REF!</definedName>
    <definedName name="BFDI" localSheetId="5">#REF!</definedName>
    <definedName name="BFDI" localSheetId="6">#REF!</definedName>
    <definedName name="BFDI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5">ESA_2010_GG_2025!BFLD_DF</definedName>
    <definedName name="BFLD_DF" localSheetId="6">ESA_2010_GG_2026_2028!BFLD_DF</definedName>
    <definedName name="BFLD_DF">#REF!</definedName>
    <definedName name="BFLG">#N/A</definedName>
    <definedName name="BFLG_D">#N/A</definedName>
    <definedName name="BFLG_DF">#N/A</definedName>
    <definedName name="BFO" localSheetId="5">#REF!</definedName>
    <definedName name="BFO" localSheetId="6">#REF!</definedName>
    <definedName name="BFO">#REF!</definedName>
    <definedName name="BFOA" localSheetId="5">#REF!</definedName>
    <definedName name="BFOA" localSheetId="6">#REF!</definedName>
    <definedName name="BFOA">#REF!</definedName>
    <definedName name="BFOAG" localSheetId="5">#REF!</definedName>
    <definedName name="BFOAG" localSheetId="6">#REF!</definedName>
    <definedName name="BFOAG">#REF!</definedName>
    <definedName name="BFOG" localSheetId="5">#REF!</definedName>
    <definedName name="BFOG" localSheetId="6">#REF!</definedName>
    <definedName name="BFOG">#REF!</definedName>
    <definedName name="BFOL" localSheetId="5">#REF!</definedName>
    <definedName name="BFOL" localSheetId="6">#REF!</definedName>
    <definedName name="BFOL">#REF!</definedName>
    <definedName name="BFOL_B" localSheetId="5">#REF!</definedName>
    <definedName name="BFOL_B" localSheetId="6">#REF!</definedName>
    <definedName name="BFOL_B">#REF!</definedName>
    <definedName name="BFOL_G" localSheetId="5">#REF!</definedName>
    <definedName name="BFOL_G" localSheetId="6">#REF!</definedName>
    <definedName name="BFOL_G">#REF!</definedName>
    <definedName name="BFOLG" localSheetId="5">#REF!</definedName>
    <definedName name="BFOLG" localSheetId="6">#REF!</definedName>
    <definedName name="BFOLG">#REF!</definedName>
    <definedName name="BFP" localSheetId="5">#REF!</definedName>
    <definedName name="BFP" localSheetId="6">#REF!</definedName>
    <definedName name="BFP">#REF!</definedName>
    <definedName name="BFPA" localSheetId="5">#REF!</definedName>
    <definedName name="BFPA" localSheetId="6">#REF!</definedName>
    <definedName name="BFPA">#REF!</definedName>
    <definedName name="BFPAG" localSheetId="5">#REF!</definedName>
    <definedName name="BFPAG" localSheetId="6">#REF!</definedName>
    <definedName name="BFPAG">#REF!</definedName>
    <definedName name="BFPG" localSheetId="5">#REF!</definedName>
    <definedName name="BFPG" localSheetId="6">#REF!</definedName>
    <definedName name="BFPG">#REF!</definedName>
    <definedName name="BFPL" localSheetId="5">#REF!</definedName>
    <definedName name="BFPL" localSheetId="6">#REF!</definedName>
    <definedName name="BFPL">#REF!</definedName>
    <definedName name="BFPLD" localSheetId="5">#REF!</definedName>
    <definedName name="BFPLD" localSheetId="6">#REF!</definedName>
    <definedName name="BFPLD">#REF!</definedName>
    <definedName name="BFPLDG" localSheetId="5">#REF!</definedName>
    <definedName name="BFPLDG" localSheetId="6">#REF!</definedName>
    <definedName name="BFPLDG">#REF!</definedName>
    <definedName name="BFPLE" localSheetId="5">#REF!</definedName>
    <definedName name="BFPLE" localSheetId="6">#REF!</definedName>
    <definedName name="BFPLE">#REF!</definedName>
    <definedName name="BFRA">#N/A</definedName>
    <definedName name="BGS" localSheetId="5">#REF!</definedName>
    <definedName name="BGS" localSheetId="6">#REF!</definedName>
    <definedName name="BGS">#REF!</definedName>
    <definedName name="BI">#N/A</definedName>
    <definedName name="BID" localSheetId="5">#REF!</definedName>
    <definedName name="BID" localSheetId="6">#REF!</definedName>
    <definedName name="BID">#REF!</definedName>
    <definedName name="BK">#N/A</definedName>
    <definedName name="BKF">#N/A</definedName>
    <definedName name="BMG">#REF!</definedName>
    <definedName name="BMII">#N/A</definedName>
    <definedName name="BMIIB">#N/A</definedName>
    <definedName name="BMIIG">#N/A</definedName>
    <definedName name="BMS" localSheetId="5">#REF!</definedName>
    <definedName name="BMS" localSheetId="6">#REF!</definedName>
    <definedName name="BMS">#REF!</definedName>
    <definedName name="Bolivia" localSheetId="5">#REF!</definedName>
    <definedName name="Bolivia" localSheetId="6">#REF!</definedName>
    <definedName name="Bolivia">#REF!</definedName>
    <definedName name="BOP">#N/A</definedName>
    <definedName name="BOPB" localSheetId="5">#REF!</definedName>
    <definedName name="BOPB" localSheetId="6">#REF!</definedName>
    <definedName name="BOPB">#REF!</definedName>
    <definedName name="BOPMEMOB" localSheetId="5">#REF!</definedName>
    <definedName name="BOPMEMOB" localSheetId="6">#REF!</definedName>
    <definedName name="BOPMEMOB">#REF!</definedName>
    <definedName name="BRASS" localSheetId="5">#REF!</definedName>
    <definedName name="BRASS" localSheetId="6">#REF!</definedName>
    <definedName name="BRASS">#REF!</definedName>
    <definedName name="Brazil" localSheetId="5">#REF!</definedName>
    <definedName name="Brazil" localSheetId="6">#REF!</definedName>
    <definedName name="Brazil">#REF!</definedName>
    <definedName name="BTR" localSheetId="5">#REF!</definedName>
    <definedName name="BTR" localSheetId="6">#REF!</definedName>
    <definedName name="BTR">#REF!</definedName>
    <definedName name="BTRG" localSheetId="5">#REF!</definedName>
    <definedName name="BTRG" localSheetId="6">#REF!</definedName>
    <definedName name="BTRG">#REF!</definedName>
    <definedName name="BUDGET" localSheetId="5">#REF!</definedName>
    <definedName name="BUDGET" localSheetId="6">#REF!</definedName>
    <definedName name="BUDGET">#REF!</definedName>
    <definedName name="Budget_expenditure" localSheetId="5">#REF!</definedName>
    <definedName name="Budget_expenditure" localSheetId="6">#REF!</definedName>
    <definedName name="Budget_expenditure">#REF!</definedName>
    <definedName name="Budget_revenue" localSheetId="5">#REF!</definedName>
    <definedName name="Budget_revenue" localSheetId="6">#REF!</definedName>
    <definedName name="Budget_revenue">#REF!</definedName>
    <definedName name="BXG">#REF!</definedName>
    <definedName name="BXS" localSheetId="5">#REF!</definedName>
    <definedName name="BXS" localSheetId="6">#REF!</definedName>
    <definedName name="BXS">#REF!</definedName>
    <definedName name="BXTSAq" localSheetId="5">#REF!</definedName>
    <definedName name="BXTSAq" localSheetId="6">#REF!</definedName>
    <definedName name="BXTSAq">#REF!</definedName>
    <definedName name="CalcMCV_4" localSheetId="5">#REF!</definedName>
    <definedName name="CalcMCV_4" localSheetId="6">#REF!</definedName>
    <definedName name="CalcMCV_4">#REF!</definedName>
    <definedName name="calcNGS_NGDP">#N/A</definedName>
    <definedName name="CAPACCB" localSheetId="5">#REF!</definedName>
    <definedName name="CAPACCB" localSheetId="6">#REF!</definedName>
    <definedName name="CAPACCB">#REF!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hidden="1">{"Riqfin97",#N/A,FALSE,"Tran";"Riqfinpro",#N/A,FALSE,"Tran"}</definedName>
    <definedName name="CCODE" localSheetId="5">#REF!</definedName>
    <definedName name="CCODE" localSheetId="6">#REF!</definedName>
    <definedName name="CCODE">#REF!</definedName>
    <definedName name="cgb" localSheetId="5">#REF!</definedName>
    <definedName name="cgb" localSheetId="6">#REF!</definedName>
    <definedName name="cgb">#REF!</definedName>
    <definedName name="cge" localSheetId="5">#REF!</definedName>
    <definedName name="cge" localSheetId="6">#REF!</definedName>
    <definedName name="cge">#REF!</definedName>
    <definedName name="cgr" localSheetId="5">#REF!</definedName>
    <definedName name="cgr" localSheetId="6">#REF!</definedName>
    <definedName name="cgr">#REF!</definedName>
    <definedName name="CONCK" localSheetId="5">#REF!</definedName>
    <definedName name="CONCK" localSheetId="6">#REF!</definedName>
    <definedName name="CONCK">#REF!</definedName>
    <definedName name="Cons" localSheetId="5">#REF!</definedName>
    <definedName name="Cons" localSheetId="6">#REF!</definedName>
    <definedName name="Cons">#REF!</definedName>
    <definedName name="CORULCSA" localSheetId="5">#REF!</definedName>
    <definedName name="CORULCSA" localSheetId="6">#REF!</definedName>
    <definedName name="CORULCSA">#REF!</definedName>
    <definedName name="CurrVintage">#REF!</definedName>
    <definedName name="d">"Graf 5"</definedName>
    <definedName name="DABproj">#N/A</definedName>
    <definedName name="DAGproj">#N/A</definedName>
    <definedName name="daily_interest_rates" localSheetId="5">#REF!</definedName>
    <definedName name="daily_interest_rates" localSheetId="6">#REF!</definedName>
    <definedName name="daily_interest_rates">#REF!</definedName>
    <definedName name="DAproj">#N/A</definedName>
    <definedName name="DASD">#N/A</definedName>
    <definedName name="DASDB">#N/A</definedName>
    <definedName name="DASDG">#N/A</definedName>
    <definedName name="data_area" localSheetId="5">#REF!</definedName>
    <definedName name="data_area" localSheetId="6">#REF!</definedName>
    <definedName name="data_area">#REF!</definedName>
    <definedName name="_xlnm.Database" localSheetId="5">#REF!</definedName>
    <definedName name="_xlnm.Database" localSheetId="6">#REF!</definedName>
    <definedName name="_xlnm.Database">#REF!</definedName>
    <definedName name="DATB" localSheetId="5">#REF!</definedName>
    <definedName name="DATB" localSheetId="6">#REF!</definedName>
    <definedName name="DATB">#REF!</definedName>
    <definedName name="datcr" localSheetId="5">#REF!</definedName>
    <definedName name="datcr" localSheetId="6">#REF!</definedName>
    <definedName name="datcr">#REF!</definedName>
    <definedName name="date" localSheetId="5">#REF!</definedName>
    <definedName name="date" localSheetId="6">#REF!</definedName>
    <definedName name="date">#REF!</definedName>
    <definedName name="date_EXP">#REF!</definedName>
    <definedName name="date_FISC" localSheetId="5">#REF!</definedName>
    <definedName name="date_FISC" localSheetId="6">#REF!</definedName>
    <definedName name="date_FISC">#REF!</definedName>
    <definedName name="dateIntLiq" localSheetId="5">#REF!</definedName>
    <definedName name="dateIntLiq" localSheetId="6">#REF!</definedName>
    <definedName name="dateIntLiq">#REF!</definedName>
    <definedName name="dateMoney" localSheetId="5">#REF!</definedName>
    <definedName name="dateMoney" localSheetId="6">#REF!</definedName>
    <definedName name="dateMoney">#REF!</definedName>
    <definedName name="dateprofit" localSheetId="5">#REF!</definedName>
    <definedName name="dateprofit" localSheetId="6">#REF!</definedName>
    <definedName name="dateprofit">#REF!</definedName>
    <definedName name="dateRates" localSheetId="5">#REF!</definedName>
    <definedName name="dateRates" localSheetId="6">#REF!</definedName>
    <definedName name="dateRates">#REF!</definedName>
    <definedName name="dateRawQ" localSheetId="5">#REF!</definedName>
    <definedName name="dateRawQ" localSheetId="6">#REF!</definedName>
    <definedName name="dateRawQ">#REF!</definedName>
    <definedName name="dateReal" localSheetId="5">#REF!</definedName>
    <definedName name="dateReal" localSheetId="6">#REF!</definedName>
    <definedName name="dateReal">#REF!</definedName>
    <definedName name="dates" localSheetId="5">#REF!</definedName>
    <definedName name="dates" localSheetId="6">#REF!</definedName>
    <definedName name="dates">#REF!</definedName>
    <definedName name="dates_w" localSheetId="5">#REF!</definedName>
    <definedName name="dates_w" localSheetId="6">#REF!</definedName>
    <definedName name="dates_w">#REF!</definedName>
    <definedName name="dates1" localSheetId="5">#REF!</definedName>
    <definedName name="dates1" localSheetId="6">#REF!</definedName>
    <definedName name="dates1">#REF!</definedName>
    <definedName name="dates2" localSheetId="5">#REF!</definedName>
    <definedName name="dates2" localSheetId="6">#REF!</definedName>
    <definedName name="dates2">#REF!</definedName>
    <definedName name="datesb" localSheetId="5">#REF!</definedName>
    <definedName name="datesb" localSheetId="6">#REF!</definedName>
    <definedName name="datesb">#REF!</definedName>
    <definedName name="datesc" localSheetId="5">#REF!</definedName>
    <definedName name="datesc" localSheetId="6">#REF!</definedName>
    <definedName name="datesc">#REF!</definedName>
    <definedName name="datesd" localSheetId="5">#REF!</definedName>
    <definedName name="datesd" localSheetId="6">#REF!</definedName>
    <definedName name="datesd">#REF!</definedName>
    <definedName name="DATESG" localSheetId="5">#REF!</definedName>
    <definedName name="DATESG" localSheetId="6">#REF!</definedName>
    <definedName name="DATESG">#REF!</definedName>
    <definedName name="datesm" localSheetId="5">#REF!</definedName>
    <definedName name="datesm" localSheetId="6">#REF!</definedName>
    <definedName name="datesm">#REF!</definedName>
    <definedName name="datesq" localSheetId="5">#REF!</definedName>
    <definedName name="datesq" localSheetId="6">#REF!</definedName>
    <definedName name="datesq">#REF!</definedName>
    <definedName name="datesr" localSheetId="5">#REF!</definedName>
    <definedName name="datesr" localSheetId="6">#REF!</definedName>
    <definedName name="datesr">#REF!</definedName>
    <definedName name="datestran" localSheetId="5">#REF!</definedName>
    <definedName name="datestran" localSheetId="6">#REF!</definedName>
    <definedName name="datestran">#REF!</definedName>
    <definedName name="datgdp" localSheetId="5">#REF!</definedName>
    <definedName name="datgdp" localSheetId="6">#REF!</definedName>
    <definedName name="datgdp">#REF!</definedName>
    <definedName name="datin1" localSheetId="5">#REF!</definedName>
    <definedName name="datin1" localSheetId="6">#REF!</definedName>
    <definedName name="datin1">#REF!</definedName>
    <definedName name="datin2" localSheetId="5">#REF!</definedName>
    <definedName name="datin2" localSheetId="6">#REF!</definedName>
    <definedName name="datin2">#REF!</definedName>
    <definedName name="datq" localSheetId="5">#REF!</definedName>
    <definedName name="datq" localSheetId="6">#REF!</definedName>
    <definedName name="datq">#REF!</definedName>
    <definedName name="datq1" localSheetId="5">#REF!</definedName>
    <definedName name="datq1" localSheetId="6">#REF!</definedName>
    <definedName name="datq1">#REF!</definedName>
    <definedName name="datq2" localSheetId="5">#REF!</definedName>
    <definedName name="datq2" localSheetId="6">#REF!</definedName>
    <definedName name="datq2">#REF!</definedName>
    <definedName name="datreer" localSheetId="5">#REF!</definedName>
    <definedName name="datreer" localSheetId="6">#REF!</definedName>
    <definedName name="datreer">#REF!</definedName>
    <definedName name="datt" localSheetId="5">#REF!</definedName>
    <definedName name="datt" localSheetId="6">#REF!</definedName>
    <definedName name="datt">#REF!</definedName>
    <definedName name="DBproj">#N/A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hidden="1">{"Riqfin97",#N/A,FALSE,"Tran";"Riqfinpro",#N/A,FALSE,"Tran"}</definedName>
    <definedName name="debt" localSheetId="5">#REF!</definedName>
    <definedName name="debt" localSheetId="6">#REF!</definedName>
    <definedName name="debt">#REF!</definedName>
    <definedName name="DEBT1" localSheetId="5">#REF!</definedName>
    <definedName name="DEBT1" localSheetId="6">#REF!</definedName>
    <definedName name="DEBT1">#REF!</definedName>
    <definedName name="DEBT10" localSheetId="5">#REF!</definedName>
    <definedName name="DEBT10" localSheetId="6">#REF!</definedName>
    <definedName name="DEBT10">#REF!</definedName>
    <definedName name="DEBT11" localSheetId="5">#REF!</definedName>
    <definedName name="DEBT11" localSheetId="6">#REF!</definedName>
    <definedName name="DEBT11">#REF!</definedName>
    <definedName name="DEBT12" localSheetId="5">#REF!</definedName>
    <definedName name="DEBT12" localSheetId="6">#REF!</definedName>
    <definedName name="DEBT12">#REF!</definedName>
    <definedName name="DEBT13" localSheetId="5">#REF!</definedName>
    <definedName name="DEBT13" localSheetId="6">#REF!</definedName>
    <definedName name="DEBT13">#REF!</definedName>
    <definedName name="DEBT14" localSheetId="5">#REF!</definedName>
    <definedName name="DEBT14" localSheetId="6">#REF!</definedName>
    <definedName name="DEBT14">#REF!</definedName>
    <definedName name="DEBT15" localSheetId="5">#REF!</definedName>
    <definedName name="DEBT15" localSheetId="6">#REF!</definedName>
    <definedName name="DEBT15">#REF!</definedName>
    <definedName name="DEBT16" localSheetId="5">#REF!</definedName>
    <definedName name="DEBT16" localSheetId="6">#REF!</definedName>
    <definedName name="DEBT16">#REF!</definedName>
    <definedName name="DEBT1B" localSheetId="5">#REF!</definedName>
    <definedName name="DEBT1B" localSheetId="6">#REF!</definedName>
    <definedName name="DEBT1B">#REF!</definedName>
    <definedName name="DEBT2" localSheetId="5">#REF!</definedName>
    <definedName name="DEBT2" localSheetId="6">#REF!</definedName>
    <definedName name="DEBT2">#REF!</definedName>
    <definedName name="DEBT2B" localSheetId="5">#REF!</definedName>
    <definedName name="DEBT2B" localSheetId="6">#REF!</definedName>
    <definedName name="DEBT2B">#REF!</definedName>
    <definedName name="DEBT3" localSheetId="5">#REF!</definedName>
    <definedName name="DEBT3" localSheetId="6">#REF!</definedName>
    <definedName name="DEBT3">#REF!</definedName>
    <definedName name="DEBT4" localSheetId="5">#REF!</definedName>
    <definedName name="DEBT4" localSheetId="6">#REF!</definedName>
    <definedName name="DEBT4">#REF!</definedName>
    <definedName name="DEBT5" localSheetId="5">#REF!</definedName>
    <definedName name="DEBT5" localSheetId="6">#REF!</definedName>
    <definedName name="DEBT5">#REF!</definedName>
    <definedName name="DEBT6" localSheetId="5">#REF!</definedName>
    <definedName name="DEBT6" localSheetId="6">#REF!</definedName>
    <definedName name="DEBT6">#REF!</definedName>
    <definedName name="DEBT7" localSheetId="5">#REF!</definedName>
    <definedName name="DEBT7" localSheetId="6">#REF!</definedName>
    <definedName name="DEBT7">#REF!</definedName>
    <definedName name="DEBT8" localSheetId="5">#REF!</definedName>
    <definedName name="DEBT8" localSheetId="6">#REF!</definedName>
    <definedName name="DEBT8">#REF!</definedName>
    <definedName name="DEBT9" localSheetId="5">#REF!</definedName>
    <definedName name="DEBT9" localSheetId="6">#REF!</definedName>
    <definedName name="DEBT9">#REF!</definedName>
    <definedName name="debtproj" localSheetId="5">#REF!</definedName>
    <definedName name="debtproj" localSheetId="6">#REF!</definedName>
    <definedName name="debtproj">#REF!</definedName>
    <definedName name="DEFLATORS" localSheetId="5">#REF!</definedName>
    <definedName name="DEFLATORS" localSheetId="6">#REF!</definedName>
    <definedName name="DEFLATORS">#REF!</definedName>
    <definedName name="Department" localSheetId="5">#REF!</definedName>
    <definedName name="Department" localSheetId="6">#REF!</definedName>
    <definedName name="Department">#REF!</definedName>
    <definedName name="DGproj">#N/A</definedName>
    <definedName name="DLX1.USE" localSheetId="5">#REF!</definedName>
    <definedName name="DLX1.USE" localSheetId="6">#REF!</definedName>
    <definedName name="DLX1.USE">#REF!</definedName>
    <definedName name="DOC" localSheetId="5">#REF!</definedName>
    <definedName name="DOC" localSheetId="6">#REF!</definedName>
    <definedName name="DOC">#REF!</definedName>
    <definedName name="dp">#REF!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5">#REF!</definedName>
    <definedName name="e12db" localSheetId="6">#REF!</definedName>
    <definedName name="e12db">#REF!</definedName>
    <definedName name="e9db">#REF!</definedName>
    <definedName name="EDNA">#N/A</definedName>
    <definedName name="EDSSDESCRIPTOR" localSheetId="5">#REF!</definedName>
    <definedName name="EDSSDESCRIPTOR" localSheetId="6">#REF!</definedName>
    <definedName name="EDSSDESCRIPTOR">#REF!</definedName>
    <definedName name="EDSSFILE" localSheetId="5">#REF!</definedName>
    <definedName name="EDSSFILE" localSheetId="6">#REF!</definedName>
    <definedName name="EDSSFILE">#REF!</definedName>
    <definedName name="EDSSNAME" localSheetId="5">#REF!</definedName>
    <definedName name="EDSSNAME" localSheetId="6">#REF!</definedName>
    <definedName name="EDSSNAME">#REF!</definedName>
    <definedName name="EDSSTIME" localSheetId="5">#REF!</definedName>
    <definedName name="EDSSTIME" localSheetId="6">#REF!</definedName>
    <definedName name="EDSSTIME">#REF!</definedName>
    <definedName name="ee" localSheetId="5" hidden="1">{"Tab1",#N/A,FALSE,"P";"Tab2",#N/A,FALSE,"P"}</definedName>
    <definedName name="ee" localSheetId="6" hidden="1">{"Tab1",#N/A,FALSE,"P";"Tab2",#N/A,FALSE,"P"}</definedName>
    <definedName name="ee" hidden="1">{"Tab1",#N/A,FALSE,"P";"Tab2",#N/A,FALSE,"P"}</definedName>
    <definedName name="EECB" localSheetId="5">#REF!</definedName>
    <definedName name="EECB" localSheetId="6">#REF!</definedName>
    <definedName name="EECB">#REF!</definedName>
    <definedName name="eee" localSheetId="5" hidden="1">{"Tab1",#N/A,FALSE,"P";"Tab2",#N/A,FALSE,"P"}</definedName>
    <definedName name="eee" localSheetId="6" hidden="1">{"Tab1",#N/A,FALSE,"P";"Tab2",#N/A,FALSE,"P"}</definedName>
    <definedName name="eee" hidden="1">{"Tab1",#N/A,FALSE,"P";"Tab2",#N/A,FALSE,"P"}</definedName>
    <definedName name="EISCODE" localSheetId="5">#REF!</definedName>
    <definedName name="EISCODE" localSheetId="6">#REF!</definedName>
    <definedName name="EISCODE">#REF!</definedName>
    <definedName name="elect" localSheetId="5">#REF!</definedName>
    <definedName name="elect" localSheetId="6">#REF!</definedName>
    <definedName name="elect">#REF!</definedName>
    <definedName name="Emerging_HTML_AREA" localSheetId="5">#REF!</definedName>
    <definedName name="Emerging_HTML_AREA" localSheetId="6">#REF!</definedName>
    <definedName name="Emerging_HTML_AREA">#REF!</definedName>
    <definedName name="EMETEL" localSheetId="5">#REF!</definedName>
    <definedName name="EMETEL" localSheetId="6">#REF!</definedName>
    <definedName name="EMETEL">#REF!</definedName>
    <definedName name="ENDA">#N/A</definedName>
    <definedName name="ExitWRS">#REF!</definedName>
    <definedName name="ff" localSheetId="5" hidden="1">{"Tab1",#N/A,FALSE,"P";"Tab2",#N/A,FALSE,"P"}</definedName>
    <definedName name="ff" localSheetId="6" hidden="1">{"Tab1",#N/A,FALSE,"P";"Tab2",#N/A,FALSE,"P"}</definedName>
    <definedName name="ff" hidden="1">{"Tab1",#N/A,FALSE,"P";"Tab2",#N/A,FALSE,"P"}</definedName>
    <definedName name="fff" localSheetId="5" hidden="1">{"Tab1",#N/A,FALSE,"P";"Tab2",#N/A,FALSE,"P"}</definedName>
    <definedName name="fff" localSheetId="6" hidden="1">{"Tab1",#N/A,FALSE,"P";"Tab2",#N/A,FALSE,"P"}</definedName>
    <definedName name="fff" hidden="1">{"Tab1",#N/A,FALSE,"P";"Tab2",#N/A,FALSE,"P"}</definedName>
    <definedName name="Fig8.2a" localSheetId="5">#REF!</definedName>
    <definedName name="Fig8.2a" localSheetId="6">#REF!</definedName>
    <definedName name="Fig8.2a">#REF!</definedName>
    <definedName name="finan" localSheetId="5">#REF!</definedName>
    <definedName name="finan" localSheetId="6">#REF!</definedName>
    <definedName name="finan">#REF!</definedName>
    <definedName name="finan1" localSheetId="5">#REF!</definedName>
    <definedName name="finan1" localSheetId="6">#REF!</definedName>
    <definedName name="finan1">#REF!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hidden="1">{"Tab1",#N/A,FALSE,"P";"Tab2",#N/A,FALSE,"P"}</definedName>
    <definedName name="FISUM" localSheetId="5">#REF!</definedName>
    <definedName name="FISUM" localSheetId="6">#REF!</definedName>
    <definedName name="FISUM">#REF!</definedName>
    <definedName name="FLOPEC" localSheetId="5">#REF!</definedName>
    <definedName name="FLOPEC" localSheetId="6">#REF!</definedName>
    <definedName name="FLOPEC">#REF!</definedName>
    <definedName name="FMB" localSheetId="5">#REF!</definedName>
    <definedName name="FMB" localSheetId="6">#REF!</definedName>
    <definedName name="FMB">#REF!</definedName>
    <definedName name="FODESEC" localSheetId="5">#REF!</definedName>
    <definedName name="FODESEC" localSheetId="6">#REF!</definedName>
    <definedName name="FODESEC">#REF!</definedName>
    <definedName name="FOREXPORT" localSheetId="5">#REF!</definedName>
    <definedName name="FOREXPORT" localSheetId="6">#REF!</definedName>
    <definedName name="FOREXPORT">#REF!</definedName>
    <definedName name="frštt" localSheetId="5">#REF!</definedName>
    <definedName name="frštt" localSheetId="6">#REF!</definedName>
    <definedName name="frštt">#REF!</definedName>
    <definedName name="FUNDOBL" localSheetId="5">#REF!</definedName>
    <definedName name="FUNDOBL" localSheetId="6">#REF!</definedName>
    <definedName name="FUNDOBL">#REF!</definedName>
    <definedName name="FUNDOBLB" localSheetId="5">#REF!</definedName>
    <definedName name="FUNDOBLB" localSheetId="6">#REF!</definedName>
    <definedName name="FUNDOBLB">#REF!</definedName>
    <definedName name="g" localSheetId="5">#REF!</definedName>
    <definedName name="g" localSheetId="6">#REF!</definedName>
    <definedName name="g">#REF!</definedName>
    <definedName name="GCB" localSheetId="5">#REF!</definedName>
    <definedName name="GCB" localSheetId="6">#REF!</definedName>
    <definedName name="GCB">#REF!</definedName>
    <definedName name="GCB_NGDP">#N/A</definedName>
    <definedName name="GCEI" localSheetId="5">#REF!</definedName>
    <definedName name="GCEI" localSheetId="6">#REF!</definedName>
    <definedName name="GCEI">#REF!</definedName>
    <definedName name="GCENL" localSheetId="5">#REF!</definedName>
    <definedName name="GCENL" localSheetId="6">#REF!</definedName>
    <definedName name="GCENL">#REF!</definedName>
    <definedName name="GCND" localSheetId="5">#REF!</definedName>
    <definedName name="GCND" localSheetId="6">#REF!</definedName>
    <definedName name="GCND">#REF!</definedName>
    <definedName name="GCND_NGDP" localSheetId="5">#REF!</definedName>
    <definedName name="GCND_NGDP" localSheetId="6">#REF!</definedName>
    <definedName name="GCND_NGDP">#REF!</definedName>
    <definedName name="GCRG" localSheetId="5">#REF!</definedName>
    <definedName name="GCRG" localSheetId="6">#REF!</definedName>
    <definedName name="GCRG">#REF!</definedName>
    <definedName name="ggb" localSheetId="5">#REF!</definedName>
    <definedName name="ggb" localSheetId="6">#REF!</definedName>
    <definedName name="ggb">#REF!</definedName>
    <definedName name="GGB_NGDP">#N/A</definedName>
    <definedName name="ggbeu" localSheetId="5">#REF!</definedName>
    <definedName name="ggbeu" localSheetId="6">#REF!</definedName>
    <definedName name="ggbeu">#REF!</definedName>
    <definedName name="ggblg" localSheetId="5">#REF!</definedName>
    <definedName name="ggblg" localSheetId="6">#REF!</definedName>
    <definedName name="ggblg">#REF!</definedName>
    <definedName name="ggbls" localSheetId="5">#REF!</definedName>
    <definedName name="ggbls" localSheetId="6">#REF!</definedName>
    <definedName name="ggbls">#REF!</definedName>
    <definedName name="ggbss" localSheetId="5">#REF!</definedName>
    <definedName name="ggbss" localSheetId="6">#REF!</definedName>
    <definedName name="ggbss">#REF!</definedName>
    <definedName name="gge" localSheetId="5">#REF!</definedName>
    <definedName name="gge" localSheetId="6">#REF!</definedName>
    <definedName name="gge">#REF!</definedName>
    <definedName name="GGED" localSheetId="5">#REF!</definedName>
    <definedName name="GGED" localSheetId="6">#REF!</definedName>
    <definedName name="GGED">#REF!</definedName>
    <definedName name="GGEI" localSheetId="5">#REF!</definedName>
    <definedName name="GGEI" localSheetId="6">#REF!</definedName>
    <definedName name="GGEI">#REF!</definedName>
    <definedName name="GGENL" localSheetId="5">#REF!</definedName>
    <definedName name="GGENL" localSheetId="6">#REF!</definedName>
    <definedName name="GGENL">#REF!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hidden="1">{"Riqfin97",#N/A,FALSE,"Tran";"Riqfinpro",#N/A,FALSE,"Tran"}</definedName>
    <definedName name="ggggg" localSheetId="5" hidden="1">#REF!</definedName>
    <definedName name="ggggg" localSheetId="6" hidden="1">#REF!</definedName>
    <definedName name="ggggg" hidden="1">#REF!</definedName>
    <definedName name="ggggggg" localSheetId="5">ESA_2010_GG_2025!ggggggg</definedName>
    <definedName name="ggggggg" localSheetId="6">ESA_2010_GG_2026_2028!ggggggg</definedName>
    <definedName name="ggggggg">#REF!</definedName>
    <definedName name="GGND" localSheetId="5">#REF!</definedName>
    <definedName name="GGND" localSheetId="6">#REF!</definedName>
    <definedName name="GGND">#REF!</definedName>
    <definedName name="ggr" localSheetId="5">#REF!</definedName>
    <definedName name="ggr" localSheetId="6">#REF!</definedName>
    <definedName name="ggr">#REF!</definedName>
    <definedName name="GGRG" localSheetId="5">#REF!</definedName>
    <definedName name="GGRG" localSheetId="6">#REF!</definedName>
    <definedName name="GGRG">#REF!</definedName>
    <definedName name="hhh" localSheetId="5" hidden="1">#REF!</definedName>
    <definedName name="hhh" localSheetId="6" hidden="1">#REF!</definedName>
    <definedName name="hhh" hidden="1">#REF!</definedName>
    <definedName name="hhhhhhh" localSheetId="5">ESA_2010_GG_2025!hhhhhhh</definedName>
    <definedName name="hhhhhhh" localSheetId="6">ESA_2010_GG_2026_2028!hhhhhhh</definedName>
    <definedName name="hhhhhhh">#REF!</definedName>
    <definedName name="CHART" localSheetId="5">#REF!</definedName>
    <definedName name="CHART" localSheetId="6">#REF!</definedName>
    <definedName name="CHART">#REF!</definedName>
    <definedName name="CHILE" localSheetId="5">#REF!</definedName>
    <definedName name="CHILE" localSheetId="6">#REF!</definedName>
    <definedName name="CHILE">#REF!</definedName>
    <definedName name="CHK" localSheetId="5">#REF!</definedName>
    <definedName name="CHK" localSheetId="6">#REF!</definedName>
    <definedName name="CHK">#REF!</definedName>
    <definedName name="i" localSheetId="5">#REF!</definedName>
    <definedName name="i" localSheetId="6">#REF!</definedName>
    <definedName name="i">#REF!</definedName>
    <definedName name="IESS" localSheetId="5">#REF!</definedName>
    <definedName name="IESS" localSheetId="6">#REF!</definedName>
    <definedName name="IESS">#REF!</definedName>
    <definedName name="ii" localSheetId="5" hidden="1">{"Tab1",#N/A,FALSE,"P";"Tab2",#N/A,FALSE,"P"}</definedName>
    <definedName name="ii" localSheetId="6" hidden="1">{"Tab1",#N/A,FALSE,"P";"Tab2",#N/A,FALSE,"P"}</definedName>
    <definedName name="ii" hidden="1">{"Tab1",#N/A,FALSE,"P";"Tab2",#N/A,FALSE,"P"}</definedName>
    <definedName name="ima" localSheetId="5">#REF!</definedName>
    <definedName name="ima" localSheetId="6">#REF!</definedName>
    <definedName name="ima">#REF!</definedName>
    <definedName name="IN1_" localSheetId="5">#REF!</definedName>
    <definedName name="IN1_" localSheetId="6">#REF!</definedName>
    <definedName name="IN1_">#REF!</definedName>
    <definedName name="IN2_" localSheetId="5">#REF!</definedName>
    <definedName name="IN2_" localSheetId="6">#REF!</definedName>
    <definedName name="IN2_">#REF!</definedName>
    <definedName name="INB" localSheetId="5">#REF!</definedName>
    <definedName name="INB" localSheetId="6">#REF!</definedName>
    <definedName name="INB">#REF!</definedName>
    <definedName name="INC" localSheetId="5">#REF!</definedName>
    <definedName name="INC" localSheetId="6">#REF!</definedName>
    <definedName name="INC">#REF!</definedName>
    <definedName name="ind" localSheetId="5">#REF!</definedName>
    <definedName name="ind" localSheetId="6">#REF!</definedName>
    <definedName name="ind">#REF!</definedName>
    <definedName name="INECEL" localSheetId="5">#REF!</definedName>
    <definedName name="INECEL" localSheetId="6">#REF!</definedName>
    <definedName name="INECEL">#REF!</definedName>
    <definedName name="inflation" localSheetId="5" hidden="1">#REF!</definedName>
    <definedName name="inflation" localSheetId="6" hidden="1">#REF!</definedName>
    <definedName name="inflation" hidden="1">#REF!</definedName>
    <definedName name="INPUT_2" localSheetId="5">#REF!</definedName>
    <definedName name="INPUT_2" localSheetId="6">#REF!</definedName>
    <definedName name="INPUT_2">#REF!</definedName>
    <definedName name="INPUT_4" localSheetId="5">#REF!</definedName>
    <definedName name="INPUT_4" localSheetId="6">#REF!</definedName>
    <definedName name="INPUT_4">#REF!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hidden="1">{"Riqfin97",#N/A,FALSE,"Tran";"Riqfinpro",#N/A,FALSE,"Tran"}</definedName>
    <definedName name="jjj" localSheetId="5" hidden="1">#REF!</definedName>
    <definedName name="jjj" localSheetId="6" hidden="1">#REF!</definedName>
    <definedName name="jjj" hidden="1">#REF!</definedName>
    <definedName name="jjjjjj" localSheetId="5" hidden="1">#REF!</definedName>
    <definedName name="jjjjjj" localSheetId="6" hidden="1">#REF!</definedName>
    <definedName name="jjjjjj" hidden="1">#REF!</definedName>
    <definedName name="kk" localSheetId="5" hidden="1">{"Tab1",#N/A,FALSE,"P";"Tab2",#N/A,FALSE,"P"}</definedName>
    <definedName name="kk" localSheetId="6" hidden="1">{"Tab1",#N/A,FALSE,"P";"Tab2",#N/A,FALSE,"P"}</definedName>
    <definedName name="kk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hidden="1">{"Tab1",#N/A,FALSE,"P";"Tab2",#N/A,FALSE,"P"}</definedName>
    <definedName name="kkkk" localSheetId="5" hidden="1">#REF!</definedName>
    <definedName name="kkkk" localSheetId="6" hidden="1">#REF!</definedName>
    <definedName name="kkkk" hidden="1">#REF!</definedName>
    <definedName name="Konto" localSheetId="5">#REF!</definedName>
    <definedName name="Konto" localSheetId="6">#REF!</definedName>
    <definedName name="Konto">#REF!</definedName>
    <definedName name="kumul1" localSheetId="5">#REF!</definedName>
    <definedName name="kumul1" localSheetId="6">#REF!</definedName>
    <definedName name="kumul1">#REF!</definedName>
    <definedName name="kumul2" localSheetId="5">#REF!</definedName>
    <definedName name="kumul2" localSheetId="6">#REF!</definedName>
    <definedName name="kumul2">#REF!</definedName>
    <definedName name="kvart1" localSheetId="5">#REF!</definedName>
    <definedName name="kvart1" localSheetId="6">#REF!</definedName>
    <definedName name="kvart1">#REF!</definedName>
    <definedName name="kvart2" localSheetId="5">#REF!</definedName>
    <definedName name="kvart2" localSheetId="6">#REF!</definedName>
    <definedName name="kvart2">#REF!</definedName>
    <definedName name="kvart3" localSheetId="5">#REF!</definedName>
    <definedName name="kvart3" localSheetId="6">#REF!</definedName>
    <definedName name="kvart3">#REF!</definedName>
    <definedName name="kvart4" localSheetId="5">#REF!</definedName>
    <definedName name="kvart4" localSheetId="6">#REF!</definedName>
    <definedName name="kvart4">#REF!</definedName>
    <definedName name="ll" localSheetId="5" hidden="1">{"Tab1",#N/A,FALSE,"P";"Tab2",#N/A,FALSE,"P"}</definedName>
    <definedName name="ll" localSheetId="6" hidden="1">{"Tab1",#N/A,FALSE,"P";"Tab2",#N/A,FALSE,"P"}</definedName>
    <definedName name="ll" hidden="1">{"Tab1",#N/A,FALSE,"P";"Tab2",#N/A,FALSE,"P"}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hidden="1">{"Riqfin97",#N/A,FALSE,"Tran";"Riqfinpro",#N/A,FALSE,"Tran"}</definedName>
    <definedName name="llll" localSheetId="5" hidden="1">#REF!</definedName>
    <definedName name="llll" localSheetId="6" hidden="1">#REF!</definedName>
    <definedName name="llll" hidden="1">#REF!</definedName>
    <definedName name="ls">#REF!</definedName>
    <definedName name="LUR">#N/A</definedName>
    <definedName name="Malaysia" localSheetId="5">#REF!</definedName>
    <definedName name="Malaysia" localSheetId="6">#REF!</definedName>
    <definedName name="Malaysia">#REF!</definedName>
    <definedName name="MCV">#N/A</definedName>
    <definedName name="MCV_B">#N/A</definedName>
    <definedName name="MCV_B1" localSheetId="5">#REF!</definedName>
    <definedName name="MCV_B1" localSheetId="6">#REF!</definedName>
    <definedName name="MCV_B1">#REF!</definedName>
    <definedName name="MCV_D">#N/A</definedName>
    <definedName name="MCV_N">#N/A</definedName>
    <definedName name="MCV_T">#N/A</definedName>
    <definedName name="MENORES" localSheetId="5">#REF!</definedName>
    <definedName name="MENORES" localSheetId="6">#REF!</definedName>
    <definedName name="MENORES">#REF!</definedName>
    <definedName name="mesec1" localSheetId="5">#REF!</definedName>
    <definedName name="mesec1" localSheetId="6">#REF!</definedName>
    <definedName name="mesec1">#REF!</definedName>
    <definedName name="mesec2" localSheetId="5">#REF!</definedName>
    <definedName name="mesec2" localSheetId="6">#REF!</definedName>
    <definedName name="mesec2">#REF!</definedName>
    <definedName name="mf" localSheetId="5" hidden="1">{"Tab1",#N/A,FALSE,"P";"Tab2",#N/A,FALSE,"P"}</definedName>
    <definedName name="mf" localSheetId="6" hidden="1">{"Tab1",#N/A,FALSE,"P";"Tab2",#N/A,FALSE,"P"}</definedName>
    <definedName name="mf" hidden="1">{"Tab1",#N/A,FALSE,"P";"Tab2",#N/A,FALSE,"P"}</definedName>
    <definedName name="MFISCAL" localSheetId="5">#REF!</definedName>
    <definedName name="MFISCAL" localSheetId="6">#REF!</definedName>
    <definedName name="MFISCAL">#REF!</definedName>
    <definedName name="mflowsa" localSheetId="5">#REF!</definedName>
    <definedName name="mflowsa" localSheetId="6">#REF!</definedName>
    <definedName name="mflowsa">#REF!</definedName>
    <definedName name="mflowsq" localSheetId="5">#REF!</definedName>
    <definedName name="mflowsq" localSheetId="6">#REF!</definedName>
    <definedName name="mflowsq">#REF!</definedName>
    <definedName name="MICRO" localSheetId="5">#REF!</definedName>
    <definedName name="MICRO" localSheetId="6">#REF!</definedName>
    <definedName name="MICRO">#REF!</definedName>
    <definedName name="MISC3" localSheetId="5">#REF!</definedName>
    <definedName name="MISC3" localSheetId="6">#REF!</definedName>
    <definedName name="MISC3">#REF!</definedName>
    <definedName name="MISC4" localSheetId="5">#REF!</definedName>
    <definedName name="MISC4" localSheetId="6">#REF!</definedName>
    <definedName name="MISC4">#REF!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hidden="1">{"Riqfin97",#N/A,FALSE,"Tran";"Riqfinpro",#N/A,FALSE,"Tran"}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hidden="1">{"Tab1",#N/A,FALSE,"P";"Tab2",#N/A,FALSE,"P"}</definedName>
    <definedName name="MON_SM" localSheetId="5">#REF!</definedName>
    <definedName name="MON_SM" localSheetId="6">#REF!</definedName>
    <definedName name="MON_SM">#REF!</definedName>
    <definedName name="MONF_SM" localSheetId="5">#REF!</definedName>
    <definedName name="MONF_SM" localSheetId="6">#REF!</definedName>
    <definedName name="MONF_SM">#REF!</definedName>
    <definedName name="MONTH" localSheetId="5">#REF!</definedName>
    <definedName name="MONTH" localSheetId="6">#REF!</definedName>
    <definedName name="MONTH">#REF!</definedName>
    <definedName name="mstocksa" localSheetId="5">#REF!</definedName>
    <definedName name="mstocksa" localSheetId="6">#REF!</definedName>
    <definedName name="mstocksa">#REF!</definedName>
    <definedName name="mstocksq" localSheetId="5">#REF!</definedName>
    <definedName name="mstocksq" localSheetId="6">#REF!</definedName>
    <definedName name="mstocksq">#REF!</definedName>
    <definedName name="Municipios" localSheetId="5">#REF!</definedName>
    <definedName name="Municipios" localSheetId="6">#REF!</definedName>
    <definedName name="Municipios">#REF!</definedName>
    <definedName name="NACTCURRENT" localSheetId="5">#REF!</definedName>
    <definedName name="NACTCURRENT" localSheetId="6">#REF!</definedName>
    <definedName name="NACTCURRENT">#REF!</definedName>
    <definedName name="nam1out" localSheetId="5">#REF!</definedName>
    <definedName name="nam1out" localSheetId="6">#REF!</definedName>
    <definedName name="nam1out">#REF!</definedName>
    <definedName name="nam2in" localSheetId="5">#REF!</definedName>
    <definedName name="nam2in" localSheetId="6">#REF!</definedName>
    <definedName name="nam2in">#REF!</definedName>
    <definedName name="nam2out" localSheetId="5">#REF!</definedName>
    <definedName name="nam2out" localSheetId="6">#REF!</definedName>
    <definedName name="nam2out">#REF!</definedName>
    <definedName name="NAMB" localSheetId="5">#REF!</definedName>
    <definedName name="NAMB" localSheetId="6">#REF!</definedName>
    <definedName name="NAMB">#REF!</definedName>
    <definedName name="namcr" localSheetId="5">#REF!</definedName>
    <definedName name="namcr" localSheetId="6">#REF!</definedName>
    <definedName name="namcr">#REF!</definedName>
    <definedName name="namcs" localSheetId="5">#REF!</definedName>
    <definedName name="namcs" localSheetId="6">#REF!</definedName>
    <definedName name="namcs">#REF!</definedName>
    <definedName name="name_AD">#REF!</definedName>
    <definedName name="name_EXP">#REF!</definedName>
    <definedName name="name_FISC" localSheetId="5">#REF!</definedName>
    <definedName name="name_FISC" localSheetId="6">#REF!</definedName>
    <definedName name="name_FISC">#REF!</definedName>
    <definedName name="nameIntLiq" localSheetId="5">#REF!</definedName>
    <definedName name="nameIntLiq" localSheetId="6">#REF!</definedName>
    <definedName name="nameIntLiq">#REF!</definedName>
    <definedName name="nameMoney" localSheetId="5">#REF!</definedName>
    <definedName name="nameMoney" localSheetId="6">#REF!</definedName>
    <definedName name="nameMoney">#REF!</definedName>
    <definedName name="nameRATES" localSheetId="5">#REF!</definedName>
    <definedName name="nameRATES" localSheetId="6">#REF!</definedName>
    <definedName name="nameRATES">#REF!</definedName>
    <definedName name="nameRAWQ" localSheetId="5">#REF!</definedName>
    <definedName name="nameRAWQ" localSheetId="6">#REF!</definedName>
    <definedName name="nameRAWQ">#REF!</definedName>
    <definedName name="nameReal" localSheetId="5">#REF!</definedName>
    <definedName name="nameReal" localSheetId="6">#REF!</definedName>
    <definedName name="nameReal">#REF!</definedName>
    <definedName name="names" localSheetId="5">#REF!</definedName>
    <definedName name="names" localSheetId="6">#REF!</definedName>
    <definedName name="names">#REF!</definedName>
    <definedName name="NAMES_fidr_r" localSheetId="5">#REF!</definedName>
    <definedName name="NAMES_fidr_r" localSheetId="6">#REF!</definedName>
    <definedName name="NAMES_fidr_r">#REF!</definedName>
    <definedName name="names_figb_r" localSheetId="5">#REF!</definedName>
    <definedName name="names_figb_r" localSheetId="6">#REF!</definedName>
    <definedName name="names_figb_r">#REF!</definedName>
    <definedName name="names_w" localSheetId="5">#REF!</definedName>
    <definedName name="names_w" localSheetId="6">#REF!</definedName>
    <definedName name="names_w">#REF!</definedName>
    <definedName name="names1in" localSheetId="5">#REF!</definedName>
    <definedName name="names1in" localSheetId="6">#REF!</definedName>
    <definedName name="names1in">#REF!</definedName>
    <definedName name="NAMESB" localSheetId="5">#REF!</definedName>
    <definedName name="NAMESB" localSheetId="6">#REF!</definedName>
    <definedName name="NAMESB">#REF!</definedName>
    <definedName name="namesc" localSheetId="5">#REF!</definedName>
    <definedName name="namesc" localSheetId="6">#REF!</definedName>
    <definedName name="namesc">#REF!</definedName>
    <definedName name="NAMESG" localSheetId="5">#REF!</definedName>
    <definedName name="NAMESG" localSheetId="6">#REF!</definedName>
    <definedName name="NAMESG">#REF!</definedName>
    <definedName name="namesm" localSheetId="5">#REF!</definedName>
    <definedName name="namesm" localSheetId="6">#REF!</definedName>
    <definedName name="namesm">#REF!</definedName>
    <definedName name="NAMESQ" localSheetId="5">#REF!</definedName>
    <definedName name="NAMESQ" localSheetId="6">#REF!</definedName>
    <definedName name="NAMESQ">#REF!</definedName>
    <definedName name="namesr" localSheetId="5">#REF!</definedName>
    <definedName name="namesr" localSheetId="6">#REF!</definedName>
    <definedName name="namesr">#REF!</definedName>
    <definedName name="namestran" localSheetId="5">#REF!</definedName>
    <definedName name="namestran" localSheetId="6">#REF!</definedName>
    <definedName name="namestran">#REF!</definedName>
    <definedName name="namgdp" localSheetId="5">#REF!</definedName>
    <definedName name="namgdp" localSheetId="6">#REF!</definedName>
    <definedName name="namgdp">#REF!</definedName>
    <definedName name="NAMIN" localSheetId="5">#REF!</definedName>
    <definedName name="NAMIN" localSheetId="6">#REF!</definedName>
    <definedName name="NAMIN">#REF!</definedName>
    <definedName name="namin1" localSheetId="5">#REF!</definedName>
    <definedName name="namin1" localSheetId="6">#REF!</definedName>
    <definedName name="namin1">#REF!</definedName>
    <definedName name="namin2" localSheetId="5">#REF!</definedName>
    <definedName name="namin2" localSheetId="6">#REF!</definedName>
    <definedName name="namin2">#REF!</definedName>
    <definedName name="namind" localSheetId="5">#REF!</definedName>
    <definedName name="namind" localSheetId="6">#REF!</definedName>
    <definedName name="namind">#REF!</definedName>
    <definedName name="naminm" localSheetId="5">#REF!</definedName>
    <definedName name="naminm" localSheetId="6">#REF!</definedName>
    <definedName name="naminm">#REF!</definedName>
    <definedName name="naminq" localSheetId="5">#REF!</definedName>
    <definedName name="naminq" localSheetId="6">#REF!</definedName>
    <definedName name="naminq">#REF!</definedName>
    <definedName name="namm" localSheetId="5">#REF!</definedName>
    <definedName name="namm" localSheetId="6">#REF!</definedName>
    <definedName name="namm">#REF!</definedName>
    <definedName name="NAMOUT" localSheetId="5">#REF!</definedName>
    <definedName name="NAMOUT" localSheetId="6">#REF!</definedName>
    <definedName name="NAMOUT">#REF!</definedName>
    <definedName name="namout1" localSheetId="5">#REF!</definedName>
    <definedName name="namout1" localSheetId="6">#REF!</definedName>
    <definedName name="namout1">#REF!</definedName>
    <definedName name="namoutm" localSheetId="5">#REF!</definedName>
    <definedName name="namoutm" localSheetId="6">#REF!</definedName>
    <definedName name="namoutm">#REF!</definedName>
    <definedName name="namoutq" localSheetId="5">#REF!</definedName>
    <definedName name="namoutq" localSheetId="6">#REF!</definedName>
    <definedName name="namoutq">#REF!</definedName>
    <definedName name="namprofit" localSheetId="5">#REF!</definedName>
    <definedName name="namprofit" localSheetId="6">#REF!</definedName>
    <definedName name="namprofit">#REF!</definedName>
    <definedName name="namq" localSheetId="5">#REF!</definedName>
    <definedName name="namq" localSheetId="6">#REF!</definedName>
    <definedName name="namq">#REF!</definedName>
    <definedName name="namq1" localSheetId="5">#REF!</definedName>
    <definedName name="namq1" localSheetId="6">#REF!</definedName>
    <definedName name="namq1">#REF!</definedName>
    <definedName name="namq2" localSheetId="5">#REF!</definedName>
    <definedName name="namq2" localSheetId="6">#REF!</definedName>
    <definedName name="namq2">#REF!</definedName>
    <definedName name="namreer" localSheetId="5">#REF!</definedName>
    <definedName name="namreer" localSheetId="6">#REF!</definedName>
    <definedName name="namreer">#REF!</definedName>
    <definedName name="namsgdp" localSheetId="5">#REF!</definedName>
    <definedName name="namsgdp" localSheetId="6">#REF!</definedName>
    <definedName name="namsgdp">#REF!</definedName>
    <definedName name="namtin" localSheetId="5">#REF!</definedName>
    <definedName name="namtin" localSheetId="6">#REF!</definedName>
    <definedName name="namtin">#REF!</definedName>
    <definedName name="namtout" localSheetId="5">#REF!</definedName>
    <definedName name="namtout" localSheetId="6">#REF!</definedName>
    <definedName name="namtout">#REF!</definedName>
    <definedName name="namulc" localSheetId="5">#REF!</definedName>
    <definedName name="namulc" localSheetId="6">#REF!</definedName>
    <definedName name="namulc">#REF!</definedName>
    <definedName name="NCG">#N/A</definedName>
    <definedName name="NCG_R">#N/A</definedName>
    <definedName name="NCP">#N/A</definedName>
    <definedName name="NCP_R">#N/A</definedName>
    <definedName name="NEER" localSheetId="5">#REF!</definedName>
    <definedName name="NEER" localSheetId="6">#REF!</definedName>
    <definedName name="NEER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5">#REF!</definedName>
    <definedName name="NGDPA" localSheetId="6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hidden="1">{"Riqfin97",#N/A,FALSE,"Tran";"Riqfinpro",#N/A,FALSE,"Tran"}</definedName>
    <definedName name="nnn" localSheetId="5" hidden="1">{"Tab1",#N/A,FALSE,"P";"Tab2",#N/A,FALSE,"P"}</definedName>
    <definedName name="nnn" localSheetId="6" hidden="1">{"Tab1",#N/A,FALSE,"P";"Tab2",#N/A,FALSE,"P"}</definedName>
    <definedName name="nnn" hidden="1">{"Tab1",#N/A,FALSE,"P";"Tab2",#N/A,FALSE,"P"}</definedName>
    <definedName name="NOMINAL" localSheetId="5">#REF!</definedName>
    <definedName name="NOMINAL" localSheetId="6">#REF!</definedName>
    <definedName name="NOMINAL">#REF!</definedName>
    <definedName name="NTDD_RG" localSheetId="5">ESA_2010_GG_2025!NTDD_RG</definedName>
    <definedName name="NTDD_RG" localSheetId="6">ESA_2010_GG_2026_2028!NTDD_RG</definedName>
    <definedName name="NTDD_RG">#REF!</definedName>
    <definedName name="NX">#N/A</definedName>
    <definedName name="NX_R">#N/A</definedName>
    <definedName name="NXG_RG">#N/A</definedName>
    <definedName name="Odh" localSheetId="5">#REF!</definedName>
    <definedName name="Odh" localSheetId="6">#REF!</definedName>
    <definedName name="Odh">#REF!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hidden="1">{"Riqfin97",#N/A,FALSE,"Tran";"Riqfinpro",#N/A,FALSE,"Tran"}</definedName>
    <definedName name="ooo" localSheetId="5" hidden="1">{"Tab1",#N/A,FALSE,"P";"Tab2",#N/A,FALSE,"P"}</definedName>
    <definedName name="ooo" localSheetId="6" hidden="1">{"Tab1",#N/A,FALSE,"P";"Tab2",#N/A,FALSE,"P"}</definedName>
    <definedName name="ooo" hidden="1">{"Tab1",#N/A,FALSE,"P";"Tab2",#N/A,FALSE,"P"}</definedName>
    <definedName name="other" localSheetId="5">#REF!</definedName>
    <definedName name="other" localSheetId="6">#REF!</definedName>
    <definedName name="other">#REF!</definedName>
    <definedName name="Otras_Residuales" localSheetId="5">#REF!</definedName>
    <definedName name="Otras_Residuales" localSheetId="6">#REF!</definedName>
    <definedName name="Otras_Residuales">#REF!</definedName>
    <definedName name="out">#REF!</definedName>
    <definedName name="OUTB" localSheetId="5">#REF!</definedName>
    <definedName name="OUTB" localSheetId="6">#REF!</definedName>
    <definedName name="OUTB">#REF!</definedName>
    <definedName name="outc" localSheetId="5">#REF!</definedName>
    <definedName name="outc" localSheetId="6">#REF!</definedName>
    <definedName name="outc">#REF!</definedName>
    <definedName name="output" localSheetId="5">#REF!</definedName>
    <definedName name="output" localSheetId="6">#REF!</definedName>
    <definedName name="output">#REF!</definedName>
    <definedName name="output_projections">#REF!</definedName>
    <definedName name="output1">#REF!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hidden="1">{"Riqfin97",#N/A,FALSE,"Tran";"Riqfinpro",#N/A,FALSE,"Tran"}</definedName>
    <definedName name="Page_4" localSheetId="5">#REF!</definedName>
    <definedName name="Page_4" localSheetId="6">#REF!</definedName>
    <definedName name="Page_4">#REF!</definedName>
    <definedName name="page2" localSheetId="5">#REF!</definedName>
    <definedName name="page2" localSheetId="6">#REF!</definedName>
    <definedName name="page2">#REF!</definedName>
    <definedName name="pata" localSheetId="5" hidden="1">{"Tab1",#N/A,FALSE,"P";"Tab2",#N/A,FALSE,"P"}</definedName>
    <definedName name="pata" localSheetId="6" hidden="1">{"Tab1",#N/A,FALSE,"P";"Tab2",#N/A,FALSE,"P"}</definedName>
    <definedName name="pata" hidden="1">{"Tab1",#N/A,FALSE,"P";"Tab2",#N/A,FALSE,"P"}</definedName>
    <definedName name="PCPIG">#N/A</definedName>
    <definedName name="Petroecuador" localSheetId="5">#REF!</definedName>
    <definedName name="Petroecuador" localSheetId="6">#REF!</definedName>
    <definedName name="Petroecuador">#REF!</definedName>
    <definedName name="pchar00memu.m" localSheetId="5">#REF!</definedName>
    <definedName name="pchar00memu.m" localSheetId="6">#REF!</definedName>
    <definedName name="pchar00memu.m">#REF!</definedName>
    <definedName name="podatki" localSheetId="5">#REF!</definedName>
    <definedName name="podatki" localSheetId="6">#REF!</definedName>
    <definedName name="podatki">#REF!</definedName>
    <definedName name="Ports" localSheetId="5">#REF!</definedName>
    <definedName name="Ports" localSheetId="6">#REF!</definedName>
    <definedName name="Ports">#REF!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hidden="1">{"Riqfin97",#N/A,FALSE,"Tran";"Riqfinpro",#N/A,FALSE,"Tran"}</definedName>
    <definedName name="PPPWGT">#N/A</definedName>
    <definedName name="preŠTT" localSheetId="5">#REF!</definedName>
    <definedName name="preŠTT" localSheetId="6">#REF!</definedName>
    <definedName name="preŠTT">#REF!</definedName>
    <definedName name="pri" localSheetId="5">#REF!</definedName>
    <definedName name="pri" localSheetId="6">#REF!</definedName>
    <definedName name="pri">#REF!</definedName>
    <definedName name="Print" localSheetId="5">#REF!</definedName>
    <definedName name="Print" localSheetId="6">#REF!</definedName>
    <definedName name="Print">#REF!</definedName>
    <definedName name="_xlnm.Print_Area">#N/A</definedName>
    <definedName name="_xlnm.Print_Titles">#REF!,#REF!</definedName>
    <definedName name="PRINT1" localSheetId="5">#REF!</definedName>
    <definedName name="PRINT1" localSheetId="6">#REF!</definedName>
    <definedName name="PRINT1">#REF!</definedName>
    <definedName name="PRINT2" localSheetId="5">#REF!</definedName>
    <definedName name="PRINT2" localSheetId="6">#REF!</definedName>
    <definedName name="PRINT2">#REF!</definedName>
    <definedName name="PRINT3" localSheetId="5">#REF!</definedName>
    <definedName name="PRINT3" localSheetId="6">#REF!</definedName>
    <definedName name="PRINT3">#REF!</definedName>
    <definedName name="PrintThis_Links">#REF!</definedName>
    <definedName name="profit" localSheetId="5">#REF!</definedName>
    <definedName name="profit" localSheetId="6">#REF!</definedName>
    <definedName name="profit">#REF!</definedName>
    <definedName name="prorač">#REF!</definedName>
    <definedName name="Q1_Pager_1">#REF!</definedName>
    <definedName name="Q1_Pager_2">#REF!</definedName>
    <definedName name="Q1_Pager_3">#REF!</definedName>
    <definedName name="Q1_Pager_4">#REF!</definedName>
    <definedName name="Q1_Pager_5">#REF!</definedName>
    <definedName name="Q1_Pager_6">#REF!</definedName>
    <definedName name="Q1_Pager_7">#REF!</definedName>
    <definedName name="Q2_Pager_1">#REF!</definedName>
    <definedName name="Q2_Pager_2">#REF!</definedName>
    <definedName name="Q2_Pager_3">#REF!</definedName>
    <definedName name="Q2_Pager_4">#REF!</definedName>
    <definedName name="Q2_Pager_5">#REF!</definedName>
    <definedName name="Q2_Pager_6">#REF!</definedName>
    <definedName name="Q2_Pager_7">#REF!</definedName>
    <definedName name="Q3_Pager_1">#REF!</definedName>
    <definedName name="Q3_Pager_2">#REF!</definedName>
    <definedName name="Q3_Pager_3">#REF!</definedName>
    <definedName name="Q3_Pager_4">#REF!</definedName>
    <definedName name="Q3_Pager_5">#REF!</definedName>
    <definedName name="Q3_Pager_6">#REF!</definedName>
    <definedName name="Q3_Pager_7">#REF!</definedName>
    <definedName name="Q4_Pager_1">#REF!</definedName>
    <definedName name="Q4_Pager_2">#REF!</definedName>
    <definedName name="Q4_Pager_3">#REF!</definedName>
    <definedName name="Q4_Pager_4">#REF!</definedName>
    <definedName name="Q4_Pager_5">#REF!</definedName>
    <definedName name="Q4_Pager_6">#REF!</definedName>
    <definedName name="Q6_" localSheetId="5">#REF!</definedName>
    <definedName name="Q6_" localSheetId="6">#REF!</definedName>
    <definedName name="Q6_">#REF!</definedName>
    <definedName name="QFISCAL" localSheetId="5">#REF!</definedName>
    <definedName name="QFISCAL" localSheetId="6">#REF!</definedName>
    <definedName name="QFISCAL">#REF!</definedName>
    <definedName name="qq" localSheetId="5" hidden="1">#REF!</definedName>
    <definedName name="qq" localSheetId="6" hidden="1">#REF!</definedName>
    <definedName name="qq" hidden="1">#REF!</definedName>
    <definedName name="qtab_35" localSheetId="5">#REF!</definedName>
    <definedName name="qtab_35" localSheetId="6">#REF!</definedName>
    <definedName name="qtab_35">#REF!</definedName>
    <definedName name="QTAB7" localSheetId="5">#REF!</definedName>
    <definedName name="QTAB7" localSheetId="6">#REF!</definedName>
    <definedName name="QTAB7">#REF!</definedName>
    <definedName name="QTAB7A" localSheetId="5">#REF!</definedName>
    <definedName name="QTAB7A" localSheetId="6">#REF!</definedName>
    <definedName name="QTAB7A">#REF!</definedName>
    <definedName name="quest1" localSheetId="5">#REF!</definedName>
    <definedName name="quest1" localSheetId="6">#REF!</definedName>
    <definedName name="quest1">#REF!</definedName>
    <definedName name="quest2" localSheetId="5">#REF!</definedName>
    <definedName name="quest2" localSheetId="6">#REF!</definedName>
    <definedName name="quest2">#REF!</definedName>
    <definedName name="quest3" localSheetId="5">#REF!</definedName>
    <definedName name="quest3" localSheetId="6">#REF!</definedName>
    <definedName name="quest3">#REF!</definedName>
    <definedName name="quest4" localSheetId="5">#REF!</definedName>
    <definedName name="quest4" localSheetId="6">#REF!</definedName>
    <definedName name="quest4">#REF!</definedName>
    <definedName name="quest5" localSheetId="5">#REF!</definedName>
    <definedName name="quest5" localSheetId="6">#REF!</definedName>
    <definedName name="quest5">#REF!</definedName>
    <definedName name="quest6" localSheetId="5">#REF!</definedName>
    <definedName name="quest6" localSheetId="6">#REF!</definedName>
    <definedName name="quest6">#REF!</definedName>
    <definedName name="quest7" localSheetId="5">#REF!</definedName>
    <definedName name="quest7" localSheetId="6">#REF!</definedName>
    <definedName name="quest7">#REF!</definedName>
    <definedName name="QW" localSheetId="5">#REF!</definedName>
    <definedName name="QW" localSheetId="6">#REF!</definedName>
    <definedName name="QW">#REF!</definedName>
    <definedName name="REAL" localSheetId="5">#REF!</definedName>
    <definedName name="REAL" localSheetId="6">#REF!</definedName>
    <definedName name="REAL">#REF!</definedName>
    <definedName name="REALANNUAL" localSheetId="5">#REF!</definedName>
    <definedName name="REALANNUAL" localSheetId="6">#REF!</definedName>
    <definedName name="REALANNUAL">#REF!</definedName>
    <definedName name="realizacia">#REF!</definedName>
    <definedName name="realizacija">#REF!</definedName>
    <definedName name="REALNACT" localSheetId="5">#REF!</definedName>
    <definedName name="REALNACT" localSheetId="6">#REF!</definedName>
    <definedName name="REALNACT">#REF!</definedName>
    <definedName name="red_26" localSheetId="5">#REF!</definedName>
    <definedName name="red_26" localSheetId="6">#REF!</definedName>
    <definedName name="red_26">#REF!</definedName>
    <definedName name="red_33" localSheetId="5">#REF!</definedName>
    <definedName name="red_33" localSheetId="6">#REF!</definedName>
    <definedName name="red_33">#REF!</definedName>
    <definedName name="red_34" localSheetId="5">#REF!</definedName>
    <definedName name="red_34" localSheetId="6">#REF!</definedName>
    <definedName name="red_34">#REF!</definedName>
    <definedName name="red_35" localSheetId="5">#REF!</definedName>
    <definedName name="red_35" localSheetId="6">#REF!</definedName>
    <definedName name="red_35">#REF!</definedName>
    <definedName name="REDTbl3" localSheetId="5">#REF!</definedName>
    <definedName name="REDTbl3" localSheetId="6">#REF!</definedName>
    <definedName name="REDTbl3">#REF!</definedName>
    <definedName name="REDTbl4" localSheetId="5">#REF!</definedName>
    <definedName name="REDTbl4" localSheetId="6">#REF!</definedName>
    <definedName name="REDTbl4">#REF!</definedName>
    <definedName name="REDTbl5" localSheetId="5">#REF!</definedName>
    <definedName name="REDTbl5" localSheetId="6">#REF!</definedName>
    <definedName name="REDTbl5">#REF!</definedName>
    <definedName name="REDTbl6" localSheetId="5">#REF!</definedName>
    <definedName name="REDTbl6" localSheetId="6">#REF!</definedName>
    <definedName name="REDTbl6">#REF!</definedName>
    <definedName name="REDTbl7" localSheetId="5">#REF!</definedName>
    <definedName name="REDTbl7" localSheetId="6">#REF!</definedName>
    <definedName name="REDTbl7">#REF!</definedName>
    <definedName name="REERCPI" localSheetId="5">#REF!</definedName>
    <definedName name="REERCPI" localSheetId="6">#REF!</definedName>
    <definedName name="REERCPI">#REF!</definedName>
    <definedName name="REERPPI" localSheetId="5">#REF!</definedName>
    <definedName name="REERPPI" localSheetId="6">#REF!</definedName>
    <definedName name="REERPPI">#REF!</definedName>
    <definedName name="REGISTERALL" localSheetId="5">#REF!</definedName>
    <definedName name="REGISTERALL" localSheetId="6">#REF!</definedName>
    <definedName name="REGISTERALL">#REF!</definedName>
    <definedName name="RGDPA" localSheetId="5">#REF!</definedName>
    <definedName name="RGDPA" localSheetId="6">#REF!</definedName>
    <definedName name="RGDPA">#REF!</definedName>
    <definedName name="RgFdPartCsource" localSheetId="5">#REF!</definedName>
    <definedName name="RgFdPartCsource" localSheetId="6">#REF!</definedName>
    <definedName name="RgFdPartCsource">#REF!</definedName>
    <definedName name="RgFdPartEseries" localSheetId="5">#REF!</definedName>
    <definedName name="RgFdPartEseries" localSheetId="6">#REF!</definedName>
    <definedName name="RgFdPartEseries">#REF!</definedName>
    <definedName name="RgFdPartEsource" localSheetId="5">#REF!</definedName>
    <definedName name="RgFdPartEsource" localSheetId="6">#REF!</definedName>
    <definedName name="RgFdPartEsource">#REF!</definedName>
    <definedName name="RgFdReptCSeries" localSheetId="5">#REF!</definedName>
    <definedName name="RgFdReptCSeries" localSheetId="6">#REF!</definedName>
    <definedName name="RgFdReptCSeries">#REF!</definedName>
    <definedName name="RgFdReptCsource" localSheetId="5">#REF!</definedName>
    <definedName name="RgFdReptCsource" localSheetId="6">#REF!</definedName>
    <definedName name="RgFdReptCsource">#REF!</definedName>
    <definedName name="RgFdReptEseries" localSheetId="5">#REF!</definedName>
    <definedName name="RgFdReptEseries" localSheetId="6">#REF!</definedName>
    <definedName name="RgFdReptEseries">#REF!</definedName>
    <definedName name="RgFdReptEsource" localSheetId="5">#REF!</definedName>
    <definedName name="RgFdReptEsource" localSheetId="6">#REF!</definedName>
    <definedName name="RgFdReptEsource">#REF!</definedName>
    <definedName name="RgFdSAMethod" localSheetId="5">#REF!</definedName>
    <definedName name="RgFdSAMethod" localSheetId="6">#REF!</definedName>
    <definedName name="RgFdSAMethod">#REF!</definedName>
    <definedName name="RgFdTbBper" localSheetId="5">#REF!</definedName>
    <definedName name="RgFdTbBper" localSheetId="6">#REF!</definedName>
    <definedName name="RgFdTbBper">#REF!</definedName>
    <definedName name="RgFdTbCreate" localSheetId="5">#REF!</definedName>
    <definedName name="RgFdTbCreate" localSheetId="6">#REF!</definedName>
    <definedName name="RgFdTbCreate">#REF!</definedName>
    <definedName name="RgFdTbEper" localSheetId="5">#REF!</definedName>
    <definedName name="RgFdTbEper" localSheetId="6">#REF!</definedName>
    <definedName name="RgFdTbEper">#REF!</definedName>
    <definedName name="RGFdTbFoot" localSheetId="5">#REF!</definedName>
    <definedName name="RGFdTbFoot" localSheetId="6">#REF!</definedName>
    <definedName name="RGFdTbFoot">#REF!</definedName>
    <definedName name="RgFdTbFreq" localSheetId="5">#REF!</definedName>
    <definedName name="RgFdTbFreq" localSheetId="6">#REF!</definedName>
    <definedName name="RgFdTbFreq">#REF!</definedName>
    <definedName name="RgFdTbFreqVal" localSheetId="5">#REF!</definedName>
    <definedName name="RgFdTbFreqVal" localSheetId="6">#REF!</definedName>
    <definedName name="RgFdTbFreqVal">#REF!</definedName>
    <definedName name="RgFdTbSendto" localSheetId="5">#REF!</definedName>
    <definedName name="RgFdTbSendto" localSheetId="6">#REF!</definedName>
    <definedName name="RgFdTbSendto">#REF!</definedName>
    <definedName name="RgFdWgtMethod" localSheetId="5">#REF!</definedName>
    <definedName name="RgFdWgtMethod" localSheetId="6">#REF!</definedName>
    <definedName name="RgFdWgtMethod">#REF!</definedName>
    <definedName name="RGSPA" localSheetId="5">#REF!</definedName>
    <definedName name="RGSPA" localSheetId="6">#REF!</definedName>
    <definedName name="RGSPA">#REF!</definedName>
    <definedName name="rngBefore">#REF!</definedName>
    <definedName name="rngDepartmentDrive">#REF!</definedName>
    <definedName name="rngEMailAddress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News">#REF!</definedName>
    <definedName name="rngQuestChecked">#REF!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hidden="1">{"Riqfin97",#N/A,FALSE,"Tran";"Riqfinpro",#N/A,FALSE,"Tran"}</definedName>
    <definedName name="RULCPPI" localSheetId="5">#REF!</definedName>
    <definedName name="RULCPPI" localSheetId="6">#REF!</definedName>
    <definedName name="RULCPPI">#REF!</definedName>
    <definedName name="SAPBEXrevision" hidden="1">2</definedName>
    <definedName name="SAPBEXrevision_1" hidden="1">7</definedName>
    <definedName name="SAPBEXsysID" hidden="1">"BSP"</definedName>
    <definedName name="SAPBEXwbID" hidden="1">"4KKJVM9RA1R74KT6D7RNADNH0"</definedName>
    <definedName name="SECTORS" localSheetId="5">#REF!</definedName>
    <definedName name="SECTORS" localSheetId="6">#REF!</definedName>
    <definedName name="SECTORS">#REF!</definedName>
    <definedName name="seitable" localSheetId="5">#REF!</definedName>
    <definedName name="seitable" localSheetId="6">#REF!</definedName>
    <definedName name="seitable">#REF!</definedName>
    <definedName name="SprejetiProracun" localSheetId="5">#REF!</definedName>
    <definedName name="SprejetiProracun" localSheetId="6">#REF!</definedName>
    <definedName name="SprejetiProracun">#REF!</definedName>
    <definedName name="SR_3" localSheetId="5">#REF!</definedName>
    <definedName name="SR_3" localSheetId="6">#REF!</definedName>
    <definedName name="SR_3">#REF!</definedName>
    <definedName name="SR_5" localSheetId="5">#REF!</definedName>
    <definedName name="SR_5" localSheetId="6">#REF!</definedName>
    <definedName name="SR_5">#REF!</definedName>
    <definedName name="SS">#REF!</definedName>
    <definedName name="ŠFA">#N/A</definedName>
    <definedName name="T1.13" localSheetId="5">#REF!</definedName>
    <definedName name="T1.13" localSheetId="6">#REF!</definedName>
    <definedName name="T1.13">#REF!</definedName>
    <definedName name="t2q" localSheetId="5">#REF!</definedName>
    <definedName name="t2q" localSheetId="6">#REF!</definedName>
    <definedName name="t2q">#REF!</definedName>
    <definedName name="TAB1A" localSheetId="5">#REF!</definedName>
    <definedName name="TAB1A" localSheetId="6">#REF!</definedName>
    <definedName name="TAB1A">#REF!</definedName>
    <definedName name="TAB1CK" localSheetId="5">#REF!</definedName>
    <definedName name="TAB1CK" localSheetId="6">#REF!</definedName>
    <definedName name="TAB1CK">#REF!</definedName>
    <definedName name="Tab25a" localSheetId="5">#REF!</definedName>
    <definedName name="Tab25a" localSheetId="6">#REF!</definedName>
    <definedName name="Tab25a">#REF!</definedName>
    <definedName name="Tab25b" localSheetId="5">#REF!</definedName>
    <definedName name="Tab25b" localSheetId="6">#REF!</definedName>
    <definedName name="Tab25b">#REF!</definedName>
    <definedName name="TAB2A" localSheetId="5">#REF!</definedName>
    <definedName name="TAB2A" localSheetId="6">#REF!</definedName>
    <definedName name="TAB2A">#REF!</definedName>
    <definedName name="TAB5A" localSheetId="5">#REF!</definedName>
    <definedName name="TAB5A" localSheetId="6">#REF!</definedName>
    <definedName name="TAB5A">#REF!</definedName>
    <definedName name="TAB6A" localSheetId="5">#REF!</definedName>
    <definedName name="TAB6A" localSheetId="6">#REF!</definedName>
    <definedName name="TAB6A">#REF!</definedName>
    <definedName name="TAB6B" localSheetId="5">#REF!</definedName>
    <definedName name="TAB6B" localSheetId="6">#REF!</definedName>
    <definedName name="TAB6B">#REF!</definedName>
    <definedName name="TAB6C" localSheetId="5">#REF!</definedName>
    <definedName name="TAB6C" localSheetId="6">#REF!</definedName>
    <definedName name="TAB6C">#REF!</definedName>
    <definedName name="TAB7A" localSheetId="5">#REF!</definedName>
    <definedName name="TAB7A" localSheetId="6">#REF!</definedName>
    <definedName name="TAB7A">#REF!</definedName>
    <definedName name="tabC1" localSheetId="5">#REF!</definedName>
    <definedName name="tabC1" localSheetId="6">#REF!</definedName>
    <definedName name="tabC1">#REF!</definedName>
    <definedName name="tabC2" localSheetId="5">#REF!</definedName>
    <definedName name="tabC2" localSheetId="6">#REF!</definedName>
    <definedName name="tabC2">#REF!</definedName>
    <definedName name="Tabela_6a" localSheetId="5">#REF!</definedName>
    <definedName name="Tabela_6a" localSheetId="6">#REF!</definedName>
    <definedName name="Tabela_6a">#REF!</definedName>
    <definedName name="tabela3a" localSheetId="5">#REF!</definedName>
    <definedName name="tabela3a" localSheetId="6">#REF!</definedName>
    <definedName name="tabela3a">#REF!</definedName>
    <definedName name="Tabelaxx" localSheetId="5">#REF!</definedName>
    <definedName name="Tabelaxx" localSheetId="6">#REF!</definedName>
    <definedName name="Tabelaxx">#REF!</definedName>
    <definedName name="tabF" localSheetId="5">#REF!</definedName>
    <definedName name="tabF" localSheetId="6">#REF!</definedName>
    <definedName name="tabF">#REF!</definedName>
    <definedName name="tabH" localSheetId="5">#REF!</definedName>
    <definedName name="tabH" localSheetId="6">#REF!</definedName>
    <definedName name="tabH">#REF!</definedName>
    <definedName name="tabI" localSheetId="5">#REF!</definedName>
    <definedName name="tabI" localSheetId="6">#REF!</definedName>
    <definedName name="tabI">#REF!</definedName>
    <definedName name="Table__47">#REF!</definedName>
    <definedName name="Table_2._Country_X___Public_Sector_Financing_1" localSheetId="5">#REF!</definedName>
    <definedName name="Table_2._Country_X___Public_Sector_Financing_1" localSheetId="6">#REF!</definedName>
    <definedName name="Table_2._Country_X___Public_Sector_Financing_1">#REF!</definedName>
    <definedName name="Table_4SR" localSheetId="5">#REF!</definedName>
    <definedName name="Table_4SR" localSheetId="6">#REF!</definedName>
    <definedName name="Table_4SR">#REF!</definedName>
    <definedName name="Table_debt">#REF!</definedName>
    <definedName name="TABLE1" localSheetId="5">#REF!</definedName>
    <definedName name="TABLE1" localSheetId="6">#REF!</definedName>
    <definedName name="TABLE1">#REF!</definedName>
    <definedName name="Table1printarea" localSheetId="5">#REF!</definedName>
    <definedName name="Table1printarea" localSheetId="6">#REF!</definedName>
    <definedName name="Table1printarea">#REF!</definedName>
    <definedName name="table30" localSheetId="5">#REF!</definedName>
    <definedName name="table30" localSheetId="6">#REF!</definedName>
    <definedName name="table30">#REF!</definedName>
    <definedName name="TABLE31" localSheetId="5">#REF!</definedName>
    <definedName name="TABLE31" localSheetId="6">#REF!</definedName>
    <definedName name="TABLE31">#REF!</definedName>
    <definedName name="TABLE32" localSheetId="5">#REF!</definedName>
    <definedName name="TABLE32" localSheetId="6">#REF!</definedName>
    <definedName name="TABLE32">#REF!</definedName>
    <definedName name="TABLE33" localSheetId="5">#REF!</definedName>
    <definedName name="TABLE33" localSheetId="6">#REF!</definedName>
    <definedName name="TABLE33">#REF!</definedName>
    <definedName name="TABLE4" localSheetId="5">#REF!</definedName>
    <definedName name="TABLE4" localSheetId="6">#REF!</definedName>
    <definedName name="TABLE4">#REF!</definedName>
    <definedName name="table6" localSheetId="5">#REF!</definedName>
    <definedName name="table6" localSheetId="6">#REF!</definedName>
    <definedName name="table6">#REF!</definedName>
    <definedName name="table9" localSheetId="5">#REF!</definedName>
    <definedName name="table9" localSheetId="6">#REF!</definedName>
    <definedName name="table9">#REF!</definedName>
    <definedName name="TAME" localSheetId="5">#REF!</definedName>
    <definedName name="TAME" localSheetId="6">#REF!</definedName>
    <definedName name="TAME">#REF!</definedName>
    <definedName name="Tbl_GFN">#REF!</definedName>
    <definedName name="tblChecks">#REF!</definedName>
    <definedName name="tblLinks">#REF!</definedName>
    <definedName name="TEMP" localSheetId="5">#REF!</definedName>
    <definedName name="TEMP" localSheetId="6">#REF!</definedName>
    <definedName name="TEMP">#REF!</definedName>
    <definedName name="TMG_D">#REF!</definedName>
    <definedName name="TMGO">#N/A</definedName>
    <definedName name="TOWEO" localSheetId="5">#REF!</definedName>
    <definedName name="TOWEO" localSheetId="6">#REF!</definedName>
    <definedName name="TOWEO">#REF!</definedName>
    <definedName name="TRADE3" localSheetId="5">#REF!</definedName>
    <definedName name="TRADE3" localSheetId="6">#REF!</definedName>
    <definedName name="TRADE3">#REF!</definedName>
    <definedName name="trans" localSheetId="5">#REF!</definedName>
    <definedName name="trans" localSheetId="6">#REF!</definedName>
    <definedName name="trans">#REF!</definedName>
    <definedName name="Transfer_check" localSheetId="5">#REF!</definedName>
    <definedName name="Transfer_check" localSheetId="6">#REF!</definedName>
    <definedName name="Transfer_check">#REF!</definedName>
    <definedName name="TRANSNAVE" localSheetId="5">#REF!</definedName>
    <definedName name="TRANSNAVE" localSheetId="6">#REF!</definedName>
    <definedName name="TRANSNAVE">#REF!</definedName>
    <definedName name="tt" localSheetId="5" hidden="1">{"Tab1",#N/A,FALSE,"P";"Tab2",#N/A,FALSE,"P"}</definedName>
    <definedName name="tt" localSheetId="6" hidden="1">{"Tab1",#N/A,FALSE,"P";"Tab2",#N/A,FALSE,"P"}</definedName>
    <definedName name="tt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hidden="1">{"Tab1",#N/A,FALSE,"P";"Tab2",#N/A,FALSE,"P"}</definedName>
    <definedName name="ttttt" localSheetId="5" hidden="1">#REF!</definedName>
    <definedName name="ttttt" localSheetId="6" hidden="1">#REF!</definedName>
    <definedName name="ttttt" hidden="1">#REF!</definedName>
    <definedName name="TTTTTTTTTTTT" localSheetId="5">ESA_2010_GG_2025!TTTTTTTTTTTT</definedName>
    <definedName name="TTTTTTTTTTTT" localSheetId="6">ESA_2010_GG_2026_2028!TTTTTTTTTTTT</definedName>
    <definedName name="TTTTTTTTTTTT">#REF!</definedName>
    <definedName name="TXG_D">#N/A</definedName>
    <definedName name="TXGO">#N/A</definedName>
    <definedName name="u163lnulcm_x_et.m" localSheetId="5">#REF!</definedName>
    <definedName name="u163lnulcm_x_et.m" localSheetId="6">#REF!</definedName>
    <definedName name="u163lnulcm_x_et.m">#REF!</definedName>
    <definedName name="ULC_CZ" localSheetId="5">#REF!</definedName>
    <definedName name="ULC_CZ" localSheetId="6">#REF!</definedName>
    <definedName name="ULC_CZ">#REF!</definedName>
    <definedName name="ULC_PART" localSheetId="5">#REF!</definedName>
    <definedName name="ULC_PART" localSheetId="6">#REF!</definedName>
    <definedName name="ULC_PART">#REF!</definedName>
    <definedName name="Universities" localSheetId="5">#REF!</definedName>
    <definedName name="Universities" localSheetId="6">#REF!</definedName>
    <definedName name="Universities">#REF!</definedName>
    <definedName name="Uruguay">#REF!</definedName>
    <definedName name="USERNAME" localSheetId="5">#REF!</definedName>
    <definedName name="USERNAME" localSheetId="6">#REF!</definedName>
    <definedName name="USERNAME">#REF!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hidden="1">{"Riqfin97",#N/A,FALSE,"Tran";"Riqfinpro",#N/A,FALSE,"Tran"}</definedName>
    <definedName name="UUUUUUUUUUU" localSheetId="5">ESA_2010_GG_2025!UUUUUUUUUUU</definedName>
    <definedName name="UUUUUUUUUUU" localSheetId="6">ESA_2010_GG_2026_2028!UUUUUUUUUUU</definedName>
    <definedName name="UUUUUUUUUUU">#REF!</definedName>
    <definedName name="ValidationList" localSheetId="5">#REF!</definedName>
    <definedName name="ValidationList" localSheetId="6">#REF!</definedName>
    <definedName name="ValidationList">#REF!</definedName>
    <definedName name="VeljavniProracun" localSheetId="5">#REF!</definedName>
    <definedName name="VeljavniProracun" localSheetId="6">#REF!</definedName>
    <definedName name="VeljavniProracun">#REF!</definedName>
    <definedName name="Venezuela" localSheetId="5">#REF!</definedName>
    <definedName name="Venezuela" localSheetId="6">#REF!</definedName>
    <definedName name="Venezuela">#REF!</definedName>
    <definedName name="vv" localSheetId="5" hidden="1">{"Tab1",#N/A,FALSE,"P";"Tab2",#N/A,FALSE,"P"}</definedName>
    <definedName name="vv" localSheetId="6" hidden="1">{"Tab1",#N/A,FALSE,"P";"Tab2",#N/A,FALSE,"P"}</definedName>
    <definedName name="vv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hidden="1">{"Tab1",#N/A,FALSE,"P";"Tab2",#N/A,FALSE,"P"}</definedName>
    <definedName name="we11pcpi.m" localSheetId="5">#REF!</definedName>
    <definedName name="we11pcpi.m" localSheetId="6">#REF!</definedName>
    <definedName name="we11pcpi.m">#REF!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hidden="1">{"Tab1",#N/A,FALSE,"P";"Tab2",#N/A,FALSE,"P"}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hidden="1">{"Riqfin97",#N/A,FALSE,"Tran";"Riqfinpro",#N/A,FALSE,"Tran"}</definedName>
    <definedName name="ww" localSheetId="5" hidden="1">#REF!</definedName>
    <definedName name="ww" localSheetId="6" hidden="1">#REF!</definedName>
    <definedName name="ww" hidden="1">#REF!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hidden="1">{"Riqfin97",#N/A,FALSE,"Tran";"Riqfinpro",#N/A,FALSE,"Tran"}</definedName>
    <definedName name="XR" localSheetId="5">#REF!</definedName>
    <definedName name="XR" localSheetId="6">#REF!</definedName>
    <definedName name="XR">#REF!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hidden="1">{"Riqfin97",#N/A,FALSE,"Tran";"Riqfinpro",#N/A,FALSE,"Tran"}</definedName>
    <definedName name="xxWRS_1" localSheetId="5">#REF!</definedName>
    <definedName name="xxWRS_1" localSheetId="6">#REF!</definedName>
    <definedName name="xxWRS_1">#REF!</definedName>
    <definedName name="xxWRS_10" localSheetId="5">#REF!</definedName>
    <definedName name="xxWRS_10" localSheetId="6">#REF!</definedName>
    <definedName name="xxWRS_10">#REF!</definedName>
    <definedName name="xxWRS_11" localSheetId="5">#REF!</definedName>
    <definedName name="xxWRS_11" localSheetId="6">#REF!</definedName>
    <definedName name="xxWRS_11">#REF!</definedName>
    <definedName name="xxWRS_12" localSheetId="5">#REF!</definedName>
    <definedName name="xxWRS_12" localSheetId="6">#REF!</definedName>
    <definedName name="xxWRS_12">#REF!</definedName>
    <definedName name="xxWRS_2" localSheetId="5">#REF!</definedName>
    <definedName name="xxWRS_2" localSheetId="6">#REF!</definedName>
    <definedName name="xxWRS_2">#REF!</definedName>
    <definedName name="xxWRS_6" localSheetId="5">#REF!</definedName>
    <definedName name="xxWRS_6" localSheetId="6">#REF!</definedName>
    <definedName name="xxWRS_6">#REF!</definedName>
    <definedName name="xxWRS_7" localSheetId="5">#REF!</definedName>
    <definedName name="xxWRS_7" localSheetId="6">#REF!</definedName>
    <definedName name="xxWRS_7">#REF!</definedName>
    <definedName name="xxWRS_8" localSheetId="5">#REF!</definedName>
    <definedName name="xxWRS_8" localSheetId="6">#REF!</definedName>
    <definedName name="xxWRS_8">#REF!</definedName>
    <definedName name="xxWRS_9" localSheetId="5">#REF!</definedName>
    <definedName name="xxWRS_9" localSheetId="6">#REF!</definedName>
    <definedName name="xxWRS_9">#REF!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hidden="1">{"Riqfin97",#N/A,FALSE,"Tran";"Riqfinpro",#N/A,FALSE,"Tran"}</definedName>
    <definedName name="yy" localSheetId="5" hidden="1">{"Tab1",#N/A,FALSE,"P";"Tab2",#N/A,FALSE,"P"}</definedName>
    <definedName name="yy" localSheetId="6" hidden="1">{"Tab1",#N/A,FALSE,"P";"Tab2",#N/A,FALSE,"P"}</definedName>
    <definedName name="yy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hidden="1">{"Tab1",#N/A,FALSE,"P";"Tab2",#N/A,FALSE,"P"}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5" hidden="1">#REF!</definedName>
    <definedName name="Z_95224721_0485_11D4_BFD1_00508B5F4DA4_.wvu.Cols" localSheetId="6" hidden="1">#REF!</definedName>
    <definedName name="Z_95224721_0485_11D4_BFD1_00508B5F4DA4_.wvu.Cols" hidden="1">#REF!</definedName>
    <definedName name="zpiz">#REF!</definedName>
    <definedName name="zz" localSheetId="5" hidden="1">{"Tab1",#N/A,FALSE,"P";"Tab2",#N/A,FALSE,"P"}</definedName>
    <definedName name="zz" localSheetId="6" hidden="1">{"Tab1",#N/A,FALSE,"P";"Tab2",#N/A,FALSE,"P"}</definedName>
    <definedName name="zz" hidden="1">{"Tab1",#N/A,FALSE,"P";"Tab2",#N/A,FALSE,"P"}</definedName>
    <definedName name="zzz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D41" i="1"/>
  <c r="E41" i="1"/>
  <c r="F41" i="1"/>
  <c r="G41" i="1"/>
  <c r="H41" i="1"/>
  <c r="I41" i="1"/>
  <c r="B41" i="1"/>
  <c r="C39" i="1"/>
  <c r="D39" i="1"/>
  <c r="E39" i="1"/>
  <c r="F39" i="1"/>
  <c r="G39" i="1"/>
  <c r="H39" i="1"/>
  <c r="I39" i="1"/>
  <c r="B39" i="1"/>
  <c r="B40" i="1"/>
  <c r="H42" i="1"/>
  <c r="C40" i="1"/>
  <c r="D40" i="1"/>
  <c r="E40" i="1"/>
  <c r="F40" i="1"/>
  <c r="G40" i="1"/>
  <c r="H40" i="1"/>
  <c r="I40" i="1"/>
  <c r="G42" i="1" l="1"/>
  <c r="F42" i="1"/>
  <c r="E42" i="1"/>
  <c r="D42" i="1"/>
  <c r="C42" i="1"/>
  <c r="B42" i="1"/>
  <c r="I42" i="1"/>
  <c r="M33" i="1" l="1" a="1"/>
  <c r="M33" i="1" s="1"/>
  <c r="N33" i="1" s="1"/>
  <c r="N36" i="1"/>
  <c r="N35" i="1"/>
  <c r="N34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S34" i="1"/>
  <c r="AS35" i="1"/>
  <c r="AS36" i="1"/>
  <c r="AS33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12" i="1"/>
  <c r="AP29" i="1"/>
  <c r="AQ29" i="1"/>
  <c r="AP30" i="1"/>
  <c r="AQ30" i="1" s="1"/>
  <c r="AP31" i="1"/>
  <c r="AQ31" i="1"/>
  <c r="AP32" i="1"/>
  <c r="AQ32" i="1"/>
  <c r="AR33" i="1" a="1"/>
  <c r="AR33" i="1" s="1"/>
  <c r="AQ3" i="1"/>
  <c r="AP3" i="1"/>
  <c r="AP28" i="1"/>
  <c r="AQ28" i="1" s="1"/>
  <c r="AP27" i="1"/>
  <c r="AQ27" i="1" s="1"/>
  <c r="AQ26" i="1"/>
  <c r="AP26" i="1"/>
  <c r="AQ25" i="1"/>
  <c r="AP25" i="1"/>
  <c r="AP24" i="1"/>
  <c r="AQ24" i="1" s="1"/>
  <c r="AP23" i="1"/>
  <c r="AQ23" i="1" s="1"/>
  <c r="AQ22" i="1"/>
  <c r="AP22" i="1"/>
  <c r="AQ21" i="1"/>
  <c r="AP21" i="1"/>
  <c r="AP20" i="1"/>
  <c r="AQ20" i="1" s="1"/>
  <c r="AP19" i="1"/>
  <c r="AQ19" i="1" s="1"/>
  <c r="AQ18" i="1"/>
  <c r="AP18" i="1"/>
  <c r="AQ17" i="1"/>
  <c r="AP17" i="1"/>
  <c r="AP16" i="1"/>
  <c r="AQ16" i="1" s="1"/>
  <c r="AP15" i="1"/>
  <c r="AQ15" i="1" s="1"/>
  <c r="AQ14" i="1"/>
  <c r="AP14" i="1"/>
  <c r="AQ13" i="1"/>
  <c r="AP13" i="1"/>
  <c r="AP12" i="1"/>
  <c r="AQ12" i="1" s="1"/>
  <c r="AP11" i="1"/>
  <c r="AQ11" i="1" s="1"/>
  <c r="AQ10" i="1"/>
  <c r="AP10" i="1"/>
  <c r="AQ9" i="1"/>
  <c r="AP9" i="1"/>
  <c r="AP8" i="1"/>
  <c r="AQ8" i="1" s="1"/>
  <c r="AP7" i="1"/>
  <c r="AQ7" i="1" s="1"/>
  <c r="AQ6" i="1"/>
  <c r="AP6" i="1"/>
  <c r="AQ5" i="1"/>
  <c r="AP5" i="1"/>
  <c r="AP4" i="1"/>
  <c r="AQ4" i="1" s="1"/>
  <c r="B8" i="7"/>
  <c r="C8" i="7"/>
  <c r="D8" i="7"/>
  <c r="E8" i="7"/>
  <c r="D2" i="7"/>
  <c r="E2" i="7"/>
  <c r="C2" i="7"/>
  <c r="B2" i="7"/>
  <c r="AH3" i="1"/>
  <c r="AI3" i="1"/>
  <c r="AJ3" i="1"/>
  <c r="AK3" i="1"/>
  <c r="AL3" i="1"/>
  <c r="AM3" i="1"/>
  <c r="AN3" i="1"/>
  <c r="AH4" i="1"/>
  <c r="AI4" i="1"/>
  <c r="AJ4" i="1"/>
  <c r="AK4" i="1"/>
  <c r="AL4" i="1"/>
  <c r="AM4" i="1"/>
  <c r="AN4" i="1"/>
  <c r="AH5" i="1"/>
  <c r="AI5" i="1"/>
  <c r="AJ5" i="1"/>
  <c r="AK5" i="1"/>
  <c r="AL5" i="1"/>
  <c r="AM5" i="1"/>
  <c r="AN5" i="1"/>
  <c r="AH6" i="1"/>
  <c r="AI6" i="1"/>
  <c r="AJ6" i="1"/>
  <c r="AK6" i="1"/>
  <c r="AL6" i="1"/>
  <c r="AM6" i="1"/>
  <c r="AN6" i="1"/>
  <c r="AH7" i="1"/>
  <c r="AI7" i="1"/>
  <c r="AJ7" i="1"/>
  <c r="AK7" i="1"/>
  <c r="AL7" i="1"/>
  <c r="AM7" i="1"/>
  <c r="AN7" i="1"/>
  <c r="AH8" i="1"/>
  <c r="AI8" i="1"/>
  <c r="AJ8" i="1"/>
  <c r="AK8" i="1"/>
  <c r="AL8" i="1"/>
  <c r="AM8" i="1"/>
  <c r="AN8" i="1"/>
  <c r="AH9" i="1"/>
  <c r="AI9" i="1"/>
  <c r="AJ9" i="1"/>
  <c r="AK9" i="1"/>
  <c r="AL9" i="1"/>
  <c r="AM9" i="1"/>
  <c r="AN9" i="1"/>
  <c r="AH10" i="1"/>
  <c r="AI10" i="1"/>
  <c r="AJ10" i="1"/>
  <c r="AK10" i="1"/>
  <c r="AL10" i="1"/>
  <c r="AM10" i="1"/>
  <c r="AN10" i="1"/>
  <c r="AH11" i="1"/>
  <c r="AI11" i="1"/>
  <c r="AJ11" i="1"/>
  <c r="AK11" i="1"/>
  <c r="AL11" i="1"/>
  <c r="AM11" i="1"/>
  <c r="AN11" i="1"/>
  <c r="AH12" i="1"/>
  <c r="AI12" i="1"/>
  <c r="AJ12" i="1"/>
  <c r="AK12" i="1"/>
  <c r="AL12" i="1"/>
  <c r="AM12" i="1"/>
  <c r="AN12" i="1"/>
  <c r="AH13" i="1"/>
  <c r="AI13" i="1"/>
  <c r="AJ13" i="1"/>
  <c r="AK13" i="1"/>
  <c r="AL13" i="1"/>
  <c r="AM13" i="1"/>
  <c r="AN13" i="1"/>
  <c r="AH14" i="1"/>
  <c r="AI14" i="1"/>
  <c r="AJ14" i="1"/>
  <c r="AK14" i="1"/>
  <c r="AL14" i="1"/>
  <c r="AM14" i="1"/>
  <c r="AN14" i="1"/>
  <c r="AH15" i="1"/>
  <c r="AI15" i="1"/>
  <c r="AJ15" i="1"/>
  <c r="AK15" i="1"/>
  <c r="AL15" i="1"/>
  <c r="AM15" i="1"/>
  <c r="AN15" i="1"/>
  <c r="AH16" i="1"/>
  <c r="AI16" i="1"/>
  <c r="AJ16" i="1"/>
  <c r="AK16" i="1"/>
  <c r="AL16" i="1"/>
  <c r="AM16" i="1"/>
  <c r="AN16" i="1"/>
  <c r="AH17" i="1"/>
  <c r="AI17" i="1"/>
  <c r="AJ17" i="1"/>
  <c r="AK17" i="1"/>
  <c r="AL17" i="1"/>
  <c r="AM17" i="1"/>
  <c r="AN17" i="1"/>
  <c r="AH18" i="1"/>
  <c r="AI18" i="1"/>
  <c r="AJ18" i="1"/>
  <c r="AK18" i="1"/>
  <c r="AL18" i="1"/>
  <c r="AM18" i="1"/>
  <c r="AN18" i="1"/>
  <c r="AH19" i="1"/>
  <c r="AI19" i="1"/>
  <c r="AJ19" i="1"/>
  <c r="AK19" i="1"/>
  <c r="AL19" i="1"/>
  <c r="AM19" i="1"/>
  <c r="AN19" i="1"/>
  <c r="AH20" i="1"/>
  <c r="AI20" i="1"/>
  <c r="AJ20" i="1"/>
  <c r="AK20" i="1"/>
  <c r="AL20" i="1"/>
  <c r="AM20" i="1"/>
  <c r="AN20" i="1"/>
  <c r="AH21" i="1"/>
  <c r="AI21" i="1"/>
  <c r="AJ21" i="1"/>
  <c r="AK21" i="1"/>
  <c r="AL21" i="1"/>
  <c r="AM21" i="1"/>
  <c r="AN21" i="1"/>
  <c r="AH22" i="1"/>
  <c r="AI22" i="1"/>
  <c r="AJ22" i="1"/>
  <c r="AK22" i="1"/>
  <c r="AL22" i="1"/>
  <c r="AM22" i="1"/>
  <c r="AN22" i="1"/>
  <c r="AH23" i="1"/>
  <c r="AI23" i="1"/>
  <c r="AJ23" i="1"/>
  <c r="AK23" i="1"/>
  <c r="AL23" i="1"/>
  <c r="AM23" i="1"/>
  <c r="AN23" i="1"/>
  <c r="AH24" i="1"/>
  <c r="AI24" i="1"/>
  <c r="AJ24" i="1"/>
  <c r="AK24" i="1"/>
  <c r="AL24" i="1"/>
  <c r="AM24" i="1"/>
  <c r="AN24" i="1"/>
  <c r="AH25" i="1"/>
  <c r="AI25" i="1"/>
  <c r="AJ25" i="1"/>
  <c r="AK25" i="1"/>
  <c r="AL25" i="1"/>
  <c r="AM25" i="1"/>
  <c r="AN25" i="1"/>
  <c r="AH26" i="1"/>
  <c r="AI26" i="1"/>
  <c r="AJ26" i="1"/>
  <c r="AK26" i="1"/>
  <c r="AL26" i="1"/>
  <c r="AM26" i="1"/>
  <c r="AN26" i="1"/>
  <c r="AH27" i="1"/>
  <c r="AI27" i="1"/>
  <c r="AJ27" i="1"/>
  <c r="AK27" i="1"/>
  <c r="AL27" i="1"/>
  <c r="AM27" i="1"/>
  <c r="AN27" i="1"/>
  <c r="AH28" i="1"/>
  <c r="AI28" i="1"/>
  <c r="AJ28" i="1"/>
  <c r="AK28" i="1"/>
  <c r="AL28" i="1"/>
  <c r="AM28" i="1"/>
  <c r="AN28" i="1"/>
  <c r="AH29" i="1"/>
  <c r="AI29" i="1"/>
  <c r="AJ29" i="1"/>
  <c r="AK29" i="1"/>
  <c r="AL29" i="1"/>
  <c r="AM29" i="1"/>
  <c r="AN29" i="1"/>
  <c r="AH30" i="1"/>
  <c r="AI30" i="1"/>
  <c r="AJ30" i="1"/>
  <c r="AK30" i="1"/>
  <c r="AL30" i="1"/>
  <c r="AM30" i="1"/>
  <c r="AN30" i="1"/>
  <c r="AH31" i="1"/>
  <c r="AI31" i="1"/>
  <c r="AJ31" i="1"/>
  <c r="AK31" i="1"/>
  <c r="AL31" i="1"/>
  <c r="AM31" i="1"/>
  <c r="AN31" i="1"/>
  <c r="AH32" i="1"/>
  <c r="AI32" i="1"/>
  <c r="AJ32" i="1"/>
  <c r="AK32" i="1"/>
  <c r="AL32" i="1"/>
  <c r="AM32" i="1"/>
  <c r="AN32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R32" i="1" s="1"/>
  <c r="AG3" i="1"/>
  <c r="N32" i="3" l="1"/>
  <c r="M32" i="1"/>
  <c r="AQ93" i="6"/>
  <c r="AP93" i="6"/>
  <c r="AO93" i="6"/>
  <c r="C4" i="7" s="1"/>
  <c r="AC93" i="5"/>
  <c r="B4" i="7" s="1"/>
  <c r="AC26" i="5"/>
  <c r="AC31" i="5"/>
  <c r="AQ26" i="6"/>
  <c r="AP26" i="6"/>
  <c r="AO26" i="6"/>
  <c r="AQ31" i="6"/>
  <c r="AP31" i="6"/>
  <c r="AO31" i="6"/>
  <c r="D4" i="7"/>
  <c r="E4" i="7"/>
  <c r="AP38" i="6"/>
  <c r="AP41" i="6"/>
  <c r="AQ41" i="6"/>
  <c r="AQ38" i="6" s="1"/>
  <c r="AP42" i="6"/>
  <c r="AQ42" i="6"/>
  <c r="AP45" i="6"/>
  <c r="AQ45" i="6"/>
  <c r="AO45" i="6"/>
  <c r="AO42" i="6"/>
  <c r="AO41" i="6"/>
  <c r="AF41" i="6"/>
  <c r="AQ6" i="6"/>
  <c r="AO6" i="6"/>
  <c r="AP6" i="6"/>
  <c r="AC6" i="5"/>
  <c r="AC45" i="5"/>
  <c r="E45" i="5"/>
  <c r="Z45" i="5"/>
  <c r="AC38" i="5"/>
  <c r="AC41" i="5"/>
  <c r="AC42" i="5"/>
  <c r="Z42" i="5"/>
  <c r="Z41" i="5"/>
  <c r="Z38" i="5"/>
  <c r="Z6" i="5"/>
  <c r="D5" i="7"/>
  <c r="D11" i="7" s="1"/>
  <c r="E5" i="7"/>
  <c r="E11" i="7" s="1"/>
  <c r="C5" i="7"/>
  <c r="C11" i="7" s="1"/>
  <c r="B5" i="7"/>
  <c r="D3" i="7"/>
  <c r="E3" i="7"/>
  <c r="E9" i="7" s="1"/>
  <c r="C3" i="7"/>
  <c r="B3" i="7"/>
  <c r="AK85" i="6"/>
  <c r="AL85" i="6"/>
  <c r="AJ85" i="6"/>
  <c r="AF85" i="6"/>
  <c r="AA85" i="5"/>
  <c r="AH91" i="6"/>
  <c r="AG91" i="6"/>
  <c r="AF91" i="6"/>
  <c r="AH88" i="6"/>
  <c r="AG88" i="6"/>
  <c r="AF88" i="6"/>
  <c r="AH87" i="6"/>
  <c r="AG87" i="6"/>
  <c r="AF87" i="6"/>
  <c r="AH86" i="6"/>
  <c r="AG86" i="6"/>
  <c r="AF86" i="6"/>
  <c r="AH85" i="6"/>
  <c r="AG85" i="6"/>
  <c r="AF84" i="6"/>
  <c r="AD84" i="6"/>
  <c r="AC84" i="6"/>
  <c r="AB84" i="6"/>
  <c r="Z84" i="6"/>
  <c r="Y84" i="6"/>
  <c r="X84" i="6"/>
  <c r="T84" i="6"/>
  <c r="R84" i="6"/>
  <c r="R83" i="6" s="1"/>
  <c r="R43" i="6" s="1"/>
  <c r="Q84" i="6"/>
  <c r="P84" i="6"/>
  <c r="L84" i="6"/>
  <c r="J84" i="6"/>
  <c r="I84" i="6"/>
  <c r="H84" i="6"/>
  <c r="F84" i="6"/>
  <c r="AH84" i="6" s="1"/>
  <c r="E84" i="6"/>
  <c r="E83" i="6" s="1"/>
  <c r="AG83" i="6" s="1"/>
  <c r="D84" i="6"/>
  <c r="AD83" i="6"/>
  <c r="AC83" i="6"/>
  <c r="AB83" i="6"/>
  <c r="Z83" i="6"/>
  <c r="Y83" i="6"/>
  <c r="X83" i="6"/>
  <c r="T83" i="6"/>
  <c r="Q83" i="6"/>
  <c r="P83" i="6"/>
  <c r="L83" i="6"/>
  <c r="J83" i="6"/>
  <c r="J43" i="6" s="1"/>
  <c r="I83" i="6"/>
  <c r="H83" i="6"/>
  <c r="F83" i="6"/>
  <c r="D83" i="6"/>
  <c r="AF83" i="6" s="1"/>
  <c r="AH82" i="6"/>
  <c r="AG82" i="6"/>
  <c r="AF82" i="6"/>
  <c r="AH81" i="6"/>
  <c r="AG81" i="6"/>
  <c r="AF81" i="6"/>
  <c r="AH80" i="6"/>
  <c r="AG80" i="6"/>
  <c r="AF80" i="6"/>
  <c r="AG79" i="6"/>
  <c r="F79" i="6"/>
  <c r="AH79" i="6" s="1"/>
  <c r="E79" i="6"/>
  <c r="D79" i="6"/>
  <c r="AF79" i="6" s="1"/>
  <c r="AH78" i="6"/>
  <c r="AG78" i="6"/>
  <c r="AF78" i="6"/>
  <c r="AH77" i="6"/>
  <c r="AG77" i="6"/>
  <c r="AF77" i="6"/>
  <c r="AH76" i="6"/>
  <c r="AG76" i="6"/>
  <c r="AF76" i="6"/>
  <c r="AH75" i="6"/>
  <c r="AG75" i="6"/>
  <c r="AF75" i="6"/>
  <c r="AH74" i="6"/>
  <c r="AG74" i="6"/>
  <c r="AF74" i="6"/>
  <c r="AH73" i="6"/>
  <c r="AG73" i="6"/>
  <c r="AF73" i="6"/>
  <c r="AH72" i="6"/>
  <c r="AG72" i="6"/>
  <c r="AF72" i="6"/>
  <c r="AH71" i="6"/>
  <c r="AG71" i="6"/>
  <c r="AF71" i="6"/>
  <c r="AH70" i="6"/>
  <c r="AG70" i="6"/>
  <c r="AF70" i="6"/>
  <c r="AH69" i="6"/>
  <c r="AG69" i="6"/>
  <c r="AF69" i="6"/>
  <c r="F68" i="6"/>
  <c r="AH68" i="6" s="1"/>
  <c r="E68" i="6"/>
  <c r="AG68" i="6" s="1"/>
  <c r="D68" i="6"/>
  <c r="AF68" i="6" s="1"/>
  <c r="AH67" i="6"/>
  <c r="AG67" i="6"/>
  <c r="AF67" i="6"/>
  <c r="AH66" i="6"/>
  <c r="AG66" i="6"/>
  <c r="AF66" i="6"/>
  <c r="AH65" i="6"/>
  <c r="AG65" i="6"/>
  <c r="AF65" i="6"/>
  <c r="AH64" i="6"/>
  <c r="AG64" i="6"/>
  <c r="AF64" i="6"/>
  <c r="AH63" i="6"/>
  <c r="AG63" i="6"/>
  <c r="AF63" i="6"/>
  <c r="AH62" i="6"/>
  <c r="AD62" i="6"/>
  <c r="AC62" i="6"/>
  <c r="AB62" i="6"/>
  <c r="Z62" i="6"/>
  <c r="Y62" i="6"/>
  <c r="X62" i="6"/>
  <c r="X43" i="6" s="1"/>
  <c r="T62" i="6"/>
  <c r="L62" i="6"/>
  <c r="F62" i="6"/>
  <c r="E62" i="6"/>
  <c r="AG62" i="6" s="1"/>
  <c r="D62" i="6"/>
  <c r="AF62" i="6" s="1"/>
  <c r="AH61" i="6"/>
  <c r="AG61" i="6"/>
  <c r="AF61" i="6"/>
  <c r="AH60" i="6"/>
  <c r="AG60" i="6"/>
  <c r="AF60" i="6"/>
  <c r="AF59" i="6"/>
  <c r="F59" i="6"/>
  <c r="AH59" i="6" s="1"/>
  <c r="E59" i="6"/>
  <c r="AG59" i="6" s="1"/>
  <c r="D59" i="6"/>
  <c r="AH58" i="6"/>
  <c r="AG58" i="6"/>
  <c r="AF58" i="6"/>
  <c r="AH57" i="6"/>
  <c r="AG57" i="6"/>
  <c r="AF57" i="6"/>
  <c r="AH56" i="6"/>
  <c r="AG56" i="6"/>
  <c r="AF56" i="6"/>
  <c r="AH55" i="6"/>
  <c r="AG55" i="6"/>
  <c r="AF55" i="6"/>
  <c r="AH54" i="6"/>
  <c r="AG54" i="6"/>
  <c r="AF54" i="6"/>
  <c r="AD53" i="6"/>
  <c r="AC53" i="6"/>
  <c r="AB53" i="6"/>
  <c r="Z53" i="6"/>
  <c r="Y53" i="6"/>
  <c r="X53" i="6"/>
  <c r="T53" i="6"/>
  <c r="R53" i="6"/>
  <c r="Q53" i="6"/>
  <c r="P53" i="6"/>
  <c r="L53" i="6"/>
  <c r="AF53" i="6" s="1"/>
  <c r="F53" i="6"/>
  <c r="AH53" i="6" s="1"/>
  <c r="E53" i="6"/>
  <c r="AG53" i="6" s="1"/>
  <c r="D53" i="6"/>
  <c r="AH52" i="6"/>
  <c r="AG52" i="6"/>
  <c r="AF52" i="6"/>
  <c r="AH51" i="6"/>
  <c r="AG51" i="6"/>
  <c r="AF51" i="6"/>
  <c r="AH50" i="6"/>
  <c r="Z50" i="6"/>
  <c r="Y50" i="6"/>
  <c r="X50" i="6"/>
  <c r="T50" i="6"/>
  <c r="T45" i="6" s="1"/>
  <c r="F50" i="6"/>
  <c r="E50" i="6"/>
  <c r="AG50" i="6" s="1"/>
  <c r="D50" i="6"/>
  <c r="AH49" i="6"/>
  <c r="AG49" i="6"/>
  <c r="AF49" i="6"/>
  <c r="AG48" i="6"/>
  <c r="AF48" i="6"/>
  <c r="F48" i="6"/>
  <c r="AH48" i="6" s="1"/>
  <c r="E48" i="6"/>
  <c r="D48" i="6"/>
  <c r="F47" i="6"/>
  <c r="AH47" i="6" s="1"/>
  <c r="E47" i="6"/>
  <c r="AG47" i="6" s="1"/>
  <c r="D47" i="6"/>
  <c r="AF47" i="6" s="1"/>
  <c r="AD46" i="6"/>
  <c r="AC46" i="6"/>
  <c r="AB46" i="6"/>
  <c r="AB45" i="6" s="1"/>
  <c r="Z46" i="6"/>
  <c r="Z45" i="6" s="1"/>
  <c r="Y46" i="6"/>
  <c r="Y43" i="6" s="1"/>
  <c r="X46" i="6"/>
  <c r="P46" i="6"/>
  <c r="L46" i="6"/>
  <c r="L45" i="6" s="1"/>
  <c r="H46" i="6"/>
  <c r="AD45" i="6"/>
  <c r="AC45" i="6"/>
  <c r="X45" i="6"/>
  <c r="R45" i="6"/>
  <c r="Q45" i="6"/>
  <c r="P45" i="6"/>
  <c r="J45" i="6"/>
  <c r="I45" i="6"/>
  <c r="H45" i="6"/>
  <c r="AD43" i="6"/>
  <c r="AC43" i="6"/>
  <c r="AB43" i="6"/>
  <c r="Z43" i="6"/>
  <c r="V43" i="6"/>
  <c r="U43" i="6"/>
  <c r="T43" i="6"/>
  <c r="Q43" i="6"/>
  <c r="P43" i="6"/>
  <c r="P89" i="6" s="1"/>
  <c r="N43" i="6"/>
  <c r="M43" i="6"/>
  <c r="L43" i="6"/>
  <c r="I43" i="6"/>
  <c r="H43" i="6"/>
  <c r="AH42" i="6"/>
  <c r="AG42" i="6"/>
  <c r="AF42" i="6"/>
  <c r="AH41" i="6"/>
  <c r="AG41" i="6"/>
  <c r="AH40" i="6"/>
  <c r="AG40" i="6"/>
  <c r="AF40" i="6"/>
  <c r="AH39" i="6"/>
  <c r="AG39" i="6"/>
  <c r="AF39" i="6"/>
  <c r="AG38" i="6"/>
  <c r="AF38" i="6"/>
  <c r="Z38" i="6"/>
  <c r="Y38" i="6"/>
  <c r="X38" i="6"/>
  <c r="L38" i="6"/>
  <c r="J38" i="6"/>
  <c r="I38" i="6"/>
  <c r="H38" i="6"/>
  <c r="F38" i="6"/>
  <c r="AH38" i="6" s="1"/>
  <c r="E38" i="6"/>
  <c r="D38" i="6"/>
  <c r="AH37" i="6"/>
  <c r="AG37" i="6"/>
  <c r="AF37" i="6"/>
  <c r="AH36" i="6"/>
  <c r="AG36" i="6"/>
  <c r="AF36" i="6"/>
  <c r="AH35" i="6"/>
  <c r="AG35" i="6"/>
  <c r="AF35" i="6"/>
  <c r="AH34" i="6"/>
  <c r="AG34" i="6"/>
  <c r="AF34" i="6"/>
  <c r="AH33" i="6"/>
  <c r="AG33" i="6"/>
  <c r="AF33" i="6"/>
  <c r="AG32" i="6"/>
  <c r="F32" i="6"/>
  <c r="AH32" i="6" s="1"/>
  <c r="E32" i="6"/>
  <c r="E31" i="6" s="1"/>
  <c r="AG31" i="6" s="1"/>
  <c r="D32" i="6"/>
  <c r="AF32" i="6" s="1"/>
  <c r="AH31" i="6"/>
  <c r="F31" i="6"/>
  <c r="AH30" i="6"/>
  <c r="AG30" i="6"/>
  <c r="AF30" i="6"/>
  <c r="AH29" i="6"/>
  <c r="AG29" i="6"/>
  <c r="AF29" i="6"/>
  <c r="AH28" i="6"/>
  <c r="AG28" i="6"/>
  <c r="AF28" i="6"/>
  <c r="AH27" i="6"/>
  <c r="AG27" i="6"/>
  <c r="F27" i="6"/>
  <c r="E27" i="6"/>
  <c r="E26" i="6" s="1"/>
  <c r="AG26" i="6" s="1"/>
  <c r="D27" i="6"/>
  <c r="AF27" i="6" s="1"/>
  <c r="Z26" i="6"/>
  <c r="Z4" i="6" s="1"/>
  <c r="Z89" i="6" s="1"/>
  <c r="Y26" i="6"/>
  <c r="X26" i="6"/>
  <c r="L26" i="6"/>
  <c r="AF26" i="6" s="1"/>
  <c r="F26" i="6"/>
  <c r="AH26" i="6" s="1"/>
  <c r="D26" i="6"/>
  <c r="AH25" i="6"/>
  <c r="AG25" i="6"/>
  <c r="AF25" i="6"/>
  <c r="AH24" i="6"/>
  <c r="AG24" i="6"/>
  <c r="AF24" i="6"/>
  <c r="AH23" i="6"/>
  <c r="AG23" i="6"/>
  <c r="AF23" i="6"/>
  <c r="AH22" i="6"/>
  <c r="AG22" i="6"/>
  <c r="AF22" i="6"/>
  <c r="AH21" i="6"/>
  <c r="AG21" i="6"/>
  <c r="AF21" i="6"/>
  <c r="AH20" i="6"/>
  <c r="AG20" i="6"/>
  <c r="AF20" i="6"/>
  <c r="AH19" i="6"/>
  <c r="AG19" i="6"/>
  <c r="AF19" i="6"/>
  <c r="AH18" i="6"/>
  <c r="AG18" i="6"/>
  <c r="AF18" i="6"/>
  <c r="AH17" i="6"/>
  <c r="AG17" i="6"/>
  <c r="F17" i="6"/>
  <c r="E17" i="6"/>
  <c r="E16" i="6" s="1"/>
  <c r="AG16" i="6" s="1"/>
  <c r="D17" i="6"/>
  <c r="AF17" i="6" s="1"/>
  <c r="F16" i="6"/>
  <c r="AH16" i="6" s="1"/>
  <c r="AH15" i="6"/>
  <c r="AG15" i="6"/>
  <c r="AF15" i="6"/>
  <c r="AH14" i="6"/>
  <c r="AG14" i="6"/>
  <c r="AF14" i="6"/>
  <c r="AH13" i="6"/>
  <c r="AG13" i="6"/>
  <c r="AF13" i="6"/>
  <c r="AH12" i="6"/>
  <c r="AG12" i="6"/>
  <c r="AF12" i="6"/>
  <c r="AH11" i="6"/>
  <c r="AG11" i="6"/>
  <c r="AF11" i="6"/>
  <c r="AH10" i="6"/>
  <c r="AG10" i="6"/>
  <c r="AF10" i="6"/>
  <c r="AH9" i="6"/>
  <c r="AG9" i="6"/>
  <c r="AF9" i="6"/>
  <c r="AH8" i="6"/>
  <c r="AG8" i="6"/>
  <c r="AF8" i="6"/>
  <c r="AH7" i="6"/>
  <c r="F7" i="6"/>
  <c r="F6" i="6" s="1"/>
  <c r="E7" i="6"/>
  <c r="AG7" i="6" s="1"/>
  <c r="D7" i="6"/>
  <c r="AF7" i="6" s="1"/>
  <c r="AD4" i="6"/>
  <c r="AD89" i="6" s="1"/>
  <c r="AC4" i="6"/>
  <c r="AC89" i="6" s="1"/>
  <c r="AB4" i="6"/>
  <c r="AB89" i="6" s="1"/>
  <c r="Y4" i="6"/>
  <c r="X4" i="6"/>
  <c r="V4" i="6"/>
  <c r="V89" i="6" s="1"/>
  <c r="U4" i="6"/>
  <c r="U89" i="6" s="1"/>
  <c r="T4" i="6"/>
  <c r="T89" i="6" s="1"/>
  <c r="R4" i="6"/>
  <c r="R89" i="6" s="1"/>
  <c r="Q4" i="6"/>
  <c r="Q89" i="6" s="1"/>
  <c r="P4" i="6"/>
  <c r="N4" i="6"/>
  <c r="N89" i="6" s="1"/>
  <c r="M4" i="6"/>
  <c r="M89" i="6" s="1"/>
  <c r="L4" i="6"/>
  <c r="L89" i="6" s="1"/>
  <c r="J4" i="6"/>
  <c r="J89" i="6" s="1"/>
  <c r="I4" i="6"/>
  <c r="I89" i="6" s="1"/>
  <c r="H4" i="6"/>
  <c r="H89" i="6" s="1"/>
  <c r="Z91" i="5"/>
  <c r="Y91" i="5"/>
  <c r="M89" i="5"/>
  <c r="Z88" i="5"/>
  <c r="Y88" i="5"/>
  <c r="Z87" i="5"/>
  <c r="Y87" i="5"/>
  <c r="Z86" i="5"/>
  <c r="Y86" i="5"/>
  <c r="Z85" i="5"/>
  <c r="Y85" i="5"/>
  <c r="W84" i="5"/>
  <c r="V84" i="5"/>
  <c r="T84" i="5"/>
  <c r="S84" i="5"/>
  <c r="Q84" i="5"/>
  <c r="P84" i="5"/>
  <c r="N84" i="5"/>
  <c r="Z84" i="5" s="1"/>
  <c r="M84" i="5"/>
  <c r="K84" i="5"/>
  <c r="J84" i="5"/>
  <c r="Y84" i="5" s="1"/>
  <c r="H84" i="5"/>
  <c r="G84" i="5"/>
  <c r="E84" i="5"/>
  <c r="D84" i="5"/>
  <c r="W83" i="5"/>
  <c r="V83" i="5"/>
  <c r="T83" i="5"/>
  <c r="S83" i="5"/>
  <c r="Q83" i="5"/>
  <c r="P83" i="5"/>
  <c r="N83" i="5"/>
  <c r="Z83" i="5" s="1"/>
  <c r="M83" i="5"/>
  <c r="K83" i="5"/>
  <c r="J83" i="5"/>
  <c r="Y83" i="5" s="1"/>
  <c r="H83" i="5"/>
  <c r="G83" i="5"/>
  <c r="E83" i="5"/>
  <c r="D83" i="5"/>
  <c r="Z82" i="5"/>
  <c r="Y82" i="5"/>
  <c r="Z81" i="5"/>
  <c r="Y81" i="5"/>
  <c r="Z80" i="5"/>
  <c r="Y80" i="5"/>
  <c r="Z79" i="5"/>
  <c r="D79" i="5"/>
  <c r="Y79" i="5" s="1"/>
  <c r="Z78" i="5"/>
  <c r="Y78" i="5"/>
  <c r="Z77" i="5"/>
  <c r="Y77" i="5"/>
  <c r="Z76" i="5"/>
  <c r="Y76" i="5"/>
  <c r="Z75" i="5"/>
  <c r="Y75" i="5"/>
  <c r="Z74" i="5"/>
  <c r="Y74" i="5"/>
  <c r="Z73" i="5"/>
  <c r="Y73" i="5"/>
  <c r="Z72" i="5"/>
  <c r="Y72" i="5"/>
  <c r="Z71" i="5"/>
  <c r="Y71" i="5"/>
  <c r="Z70" i="5"/>
  <c r="Y70" i="5"/>
  <c r="Z69" i="5"/>
  <c r="Y69" i="5"/>
  <c r="Z68" i="5"/>
  <c r="Y68" i="5"/>
  <c r="Z67" i="5"/>
  <c r="Y67" i="5"/>
  <c r="Z66" i="5"/>
  <c r="Y66" i="5"/>
  <c r="Z65" i="5"/>
  <c r="Y65" i="5"/>
  <c r="Z64" i="5"/>
  <c r="Y64" i="5"/>
  <c r="Z63" i="5"/>
  <c r="Y63" i="5"/>
  <c r="W62" i="5"/>
  <c r="W43" i="5" s="1"/>
  <c r="T62" i="5"/>
  <c r="S62" i="5"/>
  <c r="Q62" i="5"/>
  <c r="P62" i="5"/>
  <c r="N62" i="5"/>
  <c r="K62" i="5"/>
  <c r="J62" i="5"/>
  <c r="H62" i="5"/>
  <c r="Z62" i="5" s="1"/>
  <c r="E62" i="5"/>
  <c r="D62" i="5"/>
  <c r="Y62" i="5" s="1"/>
  <c r="Z61" i="5"/>
  <c r="Y61" i="5"/>
  <c r="Z60" i="5"/>
  <c r="Y60" i="5"/>
  <c r="Y59" i="5"/>
  <c r="E59" i="5"/>
  <c r="Z59" i="5" s="1"/>
  <c r="D59" i="5"/>
  <c r="Z58" i="5"/>
  <c r="Y58" i="5"/>
  <c r="Z57" i="5"/>
  <c r="Y57" i="5"/>
  <c r="Z56" i="5"/>
  <c r="Y56" i="5"/>
  <c r="Z55" i="5"/>
  <c r="Y55" i="5"/>
  <c r="Z54" i="5"/>
  <c r="Y54" i="5"/>
  <c r="W53" i="5"/>
  <c r="V53" i="5"/>
  <c r="V43" i="5" s="1"/>
  <c r="T53" i="5"/>
  <c r="S53" i="5"/>
  <c r="Q53" i="5"/>
  <c r="P53" i="5"/>
  <c r="N53" i="5"/>
  <c r="Z53" i="5" s="1"/>
  <c r="M53" i="5"/>
  <c r="M45" i="5" s="1"/>
  <c r="K53" i="5"/>
  <c r="J53" i="5"/>
  <c r="Y53" i="5" s="1"/>
  <c r="E53" i="5"/>
  <c r="D53" i="5"/>
  <c r="Z52" i="5"/>
  <c r="Y52" i="5"/>
  <c r="Z51" i="5"/>
  <c r="Y51" i="5"/>
  <c r="T50" i="5"/>
  <c r="S50" i="5"/>
  <c r="Q50" i="5"/>
  <c r="P50" i="5"/>
  <c r="E50" i="5"/>
  <c r="Z50" i="5" s="1"/>
  <c r="D50" i="5"/>
  <c r="Y50" i="5" s="1"/>
  <c r="Z49" i="5"/>
  <c r="Y49" i="5"/>
  <c r="Z48" i="5"/>
  <c r="D48" i="5"/>
  <c r="Y48" i="5" s="1"/>
  <c r="Z47" i="5"/>
  <c r="Y47" i="5"/>
  <c r="D47" i="5"/>
  <c r="D46" i="5" s="1"/>
  <c r="W46" i="5"/>
  <c r="T46" i="5"/>
  <c r="T45" i="5" s="1"/>
  <c r="S46" i="5"/>
  <c r="Q46" i="5"/>
  <c r="N46" i="5"/>
  <c r="N43" i="5" s="1"/>
  <c r="K46" i="5"/>
  <c r="K43" i="5" s="1"/>
  <c r="J46" i="5"/>
  <c r="H46" i="5"/>
  <c r="H45" i="5" s="1"/>
  <c r="E46" i="5"/>
  <c r="Z46" i="5" s="1"/>
  <c r="W45" i="5"/>
  <c r="V45" i="5"/>
  <c r="S45" i="5"/>
  <c r="Q45" i="5"/>
  <c r="P45" i="5"/>
  <c r="K45" i="5"/>
  <c r="J45" i="5"/>
  <c r="G45" i="5"/>
  <c r="T43" i="5"/>
  <c r="S43" i="5"/>
  <c r="Q43" i="5"/>
  <c r="P43" i="5"/>
  <c r="M43" i="5"/>
  <c r="G43" i="5"/>
  <c r="E43" i="5"/>
  <c r="Y42" i="5"/>
  <c r="Y41" i="5"/>
  <c r="Z40" i="5"/>
  <c r="Y40" i="5"/>
  <c r="Z39" i="5"/>
  <c r="Y39" i="5"/>
  <c r="T38" i="5"/>
  <c r="S38" i="5"/>
  <c r="K38" i="5"/>
  <c r="J38" i="5"/>
  <c r="H38" i="5"/>
  <c r="G38" i="5"/>
  <c r="E38" i="5"/>
  <c r="D38" i="5"/>
  <c r="Y38" i="5" s="1"/>
  <c r="Z37" i="5"/>
  <c r="Y37" i="5"/>
  <c r="Z36" i="5"/>
  <c r="Y36" i="5"/>
  <c r="Z35" i="5"/>
  <c r="Y35" i="5"/>
  <c r="Z34" i="5"/>
  <c r="Y34" i="5"/>
  <c r="Z33" i="5"/>
  <c r="Y33" i="5"/>
  <c r="E32" i="5"/>
  <c r="E31" i="5" s="1"/>
  <c r="Z31" i="5" s="1"/>
  <c r="D32" i="5"/>
  <c r="D31" i="5" s="1"/>
  <c r="Y31" i="5" s="1"/>
  <c r="Z30" i="5"/>
  <c r="Y30" i="5"/>
  <c r="Z29" i="5"/>
  <c r="Y29" i="5"/>
  <c r="Z28" i="5"/>
  <c r="Y28" i="5"/>
  <c r="E27" i="5"/>
  <c r="Z27" i="5" s="1"/>
  <c r="D27" i="5"/>
  <c r="Y27" i="5" s="1"/>
  <c r="Z26" i="5"/>
  <c r="Y26" i="5"/>
  <c r="T26" i="5"/>
  <c r="S26" i="5"/>
  <c r="K26" i="5"/>
  <c r="J26" i="5"/>
  <c r="E26" i="5"/>
  <c r="D26" i="5"/>
  <c r="Z25" i="5"/>
  <c r="Y25" i="5"/>
  <c r="Z24" i="5"/>
  <c r="Y24" i="5"/>
  <c r="Z23" i="5"/>
  <c r="Y23" i="5"/>
  <c r="Z22" i="5"/>
  <c r="Y22" i="5"/>
  <c r="Z21" i="5"/>
  <c r="Y21" i="5"/>
  <c r="Z20" i="5"/>
  <c r="Y20" i="5"/>
  <c r="Z19" i="5"/>
  <c r="Y19" i="5"/>
  <c r="Z18" i="5"/>
  <c r="Y18" i="5"/>
  <c r="Z17" i="5"/>
  <c r="Y17" i="5"/>
  <c r="E17" i="5"/>
  <c r="D17" i="5"/>
  <c r="D16" i="5" s="1"/>
  <c r="Y16" i="5" s="1"/>
  <c r="E16" i="5"/>
  <c r="Z16" i="5" s="1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E7" i="5"/>
  <c r="D7" i="5"/>
  <c r="E6" i="5"/>
  <c r="E4" i="5" s="1"/>
  <c r="W4" i="5"/>
  <c r="V4" i="5"/>
  <c r="V89" i="5" s="1"/>
  <c r="T4" i="5"/>
  <c r="T89" i="5" s="1"/>
  <c r="S4" i="5"/>
  <c r="S89" i="5" s="1"/>
  <c r="Q4" i="5"/>
  <c r="Q89" i="5" s="1"/>
  <c r="P4" i="5"/>
  <c r="P89" i="5" s="1"/>
  <c r="N4" i="5"/>
  <c r="N89" i="5" s="1"/>
  <c r="M4" i="5"/>
  <c r="K4" i="5"/>
  <c r="K89" i="5" s="1"/>
  <c r="J4" i="5"/>
  <c r="H4" i="5"/>
  <c r="G4" i="5"/>
  <c r="G89" i="5" s="1"/>
  <c r="C10" i="7" l="1"/>
  <c r="B9" i="7"/>
  <c r="D9" i="7"/>
  <c r="C9" i="7"/>
  <c r="E10" i="7"/>
  <c r="D10" i="7"/>
  <c r="B10" i="7"/>
  <c r="N33" i="3" s="1" a="1"/>
  <c r="N33" i="3" s="1"/>
  <c r="AO38" i="6"/>
  <c r="B11" i="7"/>
  <c r="Y89" i="6"/>
  <c r="AH83" i="6"/>
  <c r="AH6" i="6"/>
  <c r="F4" i="6"/>
  <c r="X89" i="6"/>
  <c r="Y45" i="6"/>
  <c r="D46" i="6"/>
  <c r="AG84" i="6"/>
  <c r="D6" i="6"/>
  <c r="E46" i="6"/>
  <c r="E6" i="6"/>
  <c r="D31" i="6"/>
  <c r="AF31" i="6" s="1"/>
  <c r="F46" i="6"/>
  <c r="D16" i="6"/>
  <c r="AF16" i="6" s="1"/>
  <c r="AF50" i="6"/>
  <c r="E5" i="5"/>
  <c r="Z5" i="5" s="1"/>
  <c r="Z4" i="5"/>
  <c r="E89" i="5"/>
  <c r="W89" i="5"/>
  <c r="D6" i="5"/>
  <c r="D43" i="5"/>
  <c r="Y46" i="5"/>
  <c r="D45" i="5"/>
  <c r="Y45" i="5" s="1"/>
  <c r="H89" i="5"/>
  <c r="E44" i="5"/>
  <c r="Z44" i="5" s="1"/>
  <c r="Y32" i="5"/>
  <c r="Z32" i="5"/>
  <c r="H43" i="5"/>
  <c r="Z43" i="5" s="1"/>
  <c r="N45" i="5"/>
  <c r="J43" i="5"/>
  <c r="J89" i="5" s="1"/>
  <c r="AF6" i="6" l="1"/>
  <c r="D4" i="6"/>
  <c r="D43" i="6"/>
  <c r="AF46" i="6"/>
  <c r="D45" i="6"/>
  <c r="AF45" i="6" s="1"/>
  <c r="AH46" i="6"/>
  <c r="F45" i="6"/>
  <c r="AH45" i="6" s="1"/>
  <c r="F43" i="6"/>
  <c r="F5" i="6"/>
  <c r="AH5" i="6" s="1"/>
  <c r="AH4" i="6"/>
  <c r="AG6" i="6"/>
  <c r="E4" i="6"/>
  <c r="E43" i="6"/>
  <c r="AG46" i="6"/>
  <c r="E45" i="6"/>
  <c r="AG45" i="6" s="1"/>
  <c r="D44" i="5"/>
  <c r="Y44" i="5" s="1"/>
  <c r="Y43" i="5"/>
  <c r="D4" i="5"/>
  <c r="Y6" i="5"/>
  <c r="E90" i="5"/>
  <c r="Z90" i="5" s="1"/>
  <c r="Z89" i="5"/>
  <c r="AH43" i="6" l="1"/>
  <c r="F44" i="6"/>
  <c r="AH44" i="6" s="1"/>
  <c r="AG43" i="6"/>
  <c r="E44" i="6"/>
  <c r="AG44" i="6" s="1"/>
  <c r="E5" i="6"/>
  <c r="AG5" i="6" s="1"/>
  <c r="E89" i="6"/>
  <c r="AG4" i="6"/>
  <c r="F89" i="6"/>
  <c r="D44" i="6"/>
  <c r="AF44" i="6" s="1"/>
  <c r="AF43" i="6"/>
  <c r="D89" i="6"/>
  <c r="D5" i="6"/>
  <c r="AF5" i="6" s="1"/>
  <c r="AF4" i="6"/>
  <c r="D5" i="5"/>
  <c r="Y5" i="5" s="1"/>
  <c r="Y4" i="5"/>
  <c r="D89" i="5"/>
  <c r="AH89" i="6" l="1"/>
  <c r="F90" i="6"/>
  <c r="AH90" i="6" s="1"/>
  <c r="AG89" i="6"/>
  <c r="E90" i="6"/>
  <c r="AG90" i="6" s="1"/>
  <c r="D90" i="6"/>
  <c r="AF90" i="6" s="1"/>
  <c r="AF89" i="6"/>
  <c r="Y89" i="5"/>
  <c r="D90" i="5"/>
  <c r="Y90" i="5" s="1"/>
  <c r="L32" i="3" l="1"/>
  <c r="M32" i="3" s="1"/>
  <c r="L31" i="3"/>
  <c r="M31" i="3" s="1"/>
  <c r="L30" i="3"/>
  <c r="M30" i="3" s="1"/>
  <c r="L29" i="3"/>
  <c r="M29" i="3" s="1"/>
  <c r="L28" i="3"/>
  <c r="M28" i="3" s="1"/>
  <c r="L27" i="3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21" i="3"/>
  <c r="M21" i="3" s="1"/>
  <c r="L20" i="3"/>
  <c r="M20" i="3" s="1"/>
  <c r="L19" i="3"/>
  <c r="M19" i="3" s="1"/>
  <c r="L18" i="3"/>
  <c r="M18" i="3" s="1"/>
  <c r="L17" i="3"/>
  <c r="M17" i="3" s="1"/>
  <c r="L16" i="3"/>
  <c r="M16" i="3" s="1"/>
  <c r="L15" i="3"/>
  <c r="M15" i="3" s="1"/>
  <c r="L14" i="3"/>
  <c r="M14" i="3" s="1"/>
  <c r="L13" i="3"/>
  <c r="M13" i="3" s="1"/>
  <c r="L12" i="3"/>
  <c r="M12" i="3" s="1"/>
  <c r="L11" i="3"/>
  <c r="M11" i="3" s="1"/>
  <c r="L10" i="3"/>
  <c r="M10" i="3" s="1"/>
  <c r="L9" i="3"/>
  <c r="M9" i="3" s="1"/>
  <c r="L8" i="3"/>
  <c r="M8" i="3" s="1"/>
  <c r="L7" i="3"/>
  <c r="M7" i="3" s="1"/>
  <c r="L6" i="3"/>
  <c r="M6" i="3" s="1"/>
  <c r="L5" i="3"/>
  <c r="M5" i="3" s="1"/>
  <c r="L4" i="3"/>
  <c r="M4" i="3" s="1"/>
  <c r="L3" i="3"/>
  <c r="M3" i="3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<sst xmlns="http://schemas.openxmlformats.org/spreadsheetml/2006/main" count="788" uniqueCount="371">
  <si>
    <t>GID - domáca THFK (P51G ex EU), P51G-KTGEU, % HDP</t>
  </si>
  <si>
    <t>SK</t>
  </si>
  <si>
    <t>LV</t>
  </si>
  <si>
    <t>LT</t>
  </si>
  <si>
    <t>HU</t>
  </si>
  <si>
    <t>PL</t>
  </si>
  <si>
    <t>SI</t>
  </si>
  <si>
    <t>CZ</t>
  </si>
  <si>
    <t>EE</t>
  </si>
  <si>
    <t>min-max SVE bez SK</t>
  </si>
  <si>
    <t>krajiny SVE bez SK</t>
  </si>
  <si>
    <t>B8G - hrubé úspory S13, %HDP</t>
  </si>
  <si>
    <t>YY</t>
  </si>
  <si>
    <t>vstup do EÚ</t>
  </si>
  <si>
    <t>T1: Bilancia príjmov a výdavkov verejnej správy (ESA 2010, v mil. eur)</t>
  </si>
  <si>
    <t>T1: General Government Budget (ESA2010, EUR million)</t>
  </si>
  <si>
    <t>EU</t>
  </si>
  <si>
    <t>RRF</t>
  </si>
  <si>
    <t>Cof</t>
  </si>
  <si>
    <t>VAT
RRF</t>
  </si>
  <si>
    <t>EU
grants</t>
  </si>
  <si>
    <t>Cof EU grants</t>
  </si>
  <si>
    <t>Own B</t>
  </si>
  <si>
    <t>Own E</t>
  </si>
  <si>
    <t>ESA kód</t>
  </si>
  <si>
    <t>2025 B</t>
  </si>
  <si>
    <t>2025 E</t>
  </si>
  <si>
    <t>Príjmy spolu</t>
  </si>
  <si>
    <t>Total revenue</t>
  </si>
  <si>
    <t>TR</t>
  </si>
  <si>
    <t xml:space="preserve"> - v % HDP</t>
  </si>
  <si>
    <t xml:space="preserve"> - in % of GDP</t>
  </si>
  <si>
    <t>Daňové príjmy</t>
  </si>
  <si>
    <t>Tax revenue</t>
  </si>
  <si>
    <t>Dane z produkcie a dovozu</t>
  </si>
  <si>
    <t>Taxes on production and imports</t>
  </si>
  <si>
    <t>D.2</t>
  </si>
  <si>
    <t xml:space="preserve">Daň z pridanej hodnoty </t>
  </si>
  <si>
    <t>VAT</t>
  </si>
  <si>
    <t xml:space="preserve">D.211 </t>
  </si>
  <si>
    <t>Spotrebné dane</t>
  </si>
  <si>
    <t>Excise duties and consumption taxes</t>
  </si>
  <si>
    <t>D.214A</t>
  </si>
  <si>
    <t>Daň z nehnuteľnosti a iné</t>
  </si>
  <si>
    <t>Taxes on land, buildings and other structures</t>
  </si>
  <si>
    <t>D.29A</t>
  </si>
  <si>
    <t>Osobitný odvod vybraných fin. inštitúcii</t>
  </si>
  <si>
    <t xml:space="preserve">Special levy on selected financial institutions </t>
  </si>
  <si>
    <t>EKRK 192</t>
  </si>
  <si>
    <t>Odvod z hazardných hier</t>
  </si>
  <si>
    <t>Taxes on lotteries, gambling and betting</t>
  </si>
  <si>
    <t>EKRK 292008 T0900 D.214F</t>
  </si>
  <si>
    <t>Daň z motorových vozidiel</t>
  </si>
  <si>
    <t>Motor vehicle tax</t>
  </si>
  <si>
    <t>EKRK 134002 ŠR T9 D.29B</t>
  </si>
  <si>
    <t>Emisné kvóty - príjem z predaja</t>
  </si>
  <si>
    <t>Emission permits</t>
  </si>
  <si>
    <t>EKRK 229006 NTL</t>
  </si>
  <si>
    <t>Ostatné</t>
  </si>
  <si>
    <t>Others</t>
  </si>
  <si>
    <t>reziduál D.2</t>
  </si>
  <si>
    <t>Bežné dane z dôchodkov, majetku</t>
  </si>
  <si>
    <t>Current taxes on income, wealth etc.</t>
  </si>
  <si>
    <t>D.5</t>
  </si>
  <si>
    <t>Daň z príjmov fyzických osôb</t>
  </si>
  <si>
    <t>PIT</t>
  </si>
  <si>
    <t>D.51A</t>
  </si>
  <si>
    <t>Zo závislej činnosti</t>
  </si>
  <si>
    <t>From employment</t>
  </si>
  <si>
    <t>rozp. klasif. 111001</t>
  </si>
  <si>
    <t>Z podnikania a inej samostatnej zár. činnosti</t>
  </si>
  <si>
    <t>From business and other independent activity</t>
  </si>
  <si>
    <t>rozp. klasif. 111002</t>
  </si>
  <si>
    <t>Daň z príjmov právnických osôb, z toho:</t>
  </si>
  <si>
    <t>CIT, o/w</t>
  </si>
  <si>
    <t>D.51B</t>
  </si>
  <si>
    <t>Osobitný odvod z podnikania v regul. odvetiach</t>
  </si>
  <si>
    <t>Special levy for regulated industries</t>
  </si>
  <si>
    <t>EKRK 194</t>
  </si>
  <si>
    <t>Daň z príjmov vyberaná zrážkou</t>
  </si>
  <si>
    <t>Withholding tax</t>
  </si>
  <si>
    <t xml:space="preserve">D.51E </t>
  </si>
  <si>
    <t>Dane z majetku a iné</t>
  </si>
  <si>
    <t>Property taxes and others</t>
  </si>
  <si>
    <t>D.59A</t>
  </si>
  <si>
    <t>reziduál D.5</t>
  </si>
  <si>
    <t>Dane z kapitálu</t>
  </si>
  <si>
    <t>Capital taxes</t>
  </si>
  <si>
    <t>D.91</t>
  </si>
  <si>
    <t>Príspevky na sociálne zabezpečenie</t>
  </si>
  <si>
    <t>Net social contributions</t>
  </si>
  <si>
    <t>D.61</t>
  </si>
  <si>
    <t>Skutočné príspevky na sociálne zabezpečenie spolu</t>
  </si>
  <si>
    <t xml:space="preserve">Actual social contributions </t>
  </si>
  <si>
    <t>D.611+D.613</t>
  </si>
  <si>
    <t>Skutočné príspevky na sociálne zabezpečenie od zamestnávateľov</t>
  </si>
  <si>
    <t>Employers´ actual social contributions</t>
  </si>
  <si>
    <t>D.611</t>
  </si>
  <si>
    <t>Skutočné príspevky na sociálne zabezpečenie od domácnosti</t>
  </si>
  <si>
    <t>Households´ actual social contributions</t>
  </si>
  <si>
    <t>D.613</t>
  </si>
  <si>
    <t>Imputované príspevky na sociálne zabezpečenie</t>
  </si>
  <si>
    <t>Imputed social contribution</t>
  </si>
  <si>
    <t>D.612</t>
  </si>
  <si>
    <t xml:space="preserve">Nedaňové príjmy </t>
  </si>
  <si>
    <t>Nontax revenue</t>
  </si>
  <si>
    <t>Tržby</t>
  </si>
  <si>
    <t>Sales</t>
  </si>
  <si>
    <t>P.11+P.12+P.131</t>
  </si>
  <si>
    <t>Trhová produkcia + Produkcia pre vlastné konečné použitie</t>
  </si>
  <si>
    <t>Market output + Output for own final use</t>
  </si>
  <si>
    <t>P.11+P.12</t>
  </si>
  <si>
    <t>Platby za ostatnú netrhovú produkciu</t>
  </si>
  <si>
    <t>Payments for other non-market output</t>
  </si>
  <si>
    <t>P.131</t>
  </si>
  <si>
    <t>Dôchodky z majetku, z ktorých</t>
  </si>
  <si>
    <t>Property income, of which</t>
  </si>
  <si>
    <t>D.4R</t>
  </si>
  <si>
    <t>Dividendy</t>
  </si>
  <si>
    <t>Dividends</t>
  </si>
  <si>
    <t>D.421 rozp. klasif. 211</t>
  </si>
  <si>
    <t>Úroky</t>
  </si>
  <si>
    <t>Interest</t>
  </si>
  <si>
    <t>D.41 rozp. klasif. 240+250</t>
  </si>
  <si>
    <t>Granty a transfery</t>
  </si>
  <si>
    <t>Grants and transfers</t>
  </si>
  <si>
    <t>D.39+D.7R+D.9R</t>
  </si>
  <si>
    <t>z toho: z EÚ</t>
  </si>
  <si>
    <t>of which: EU</t>
  </si>
  <si>
    <t>rozp. klasif. 341 EUIN</t>
  </si>
  <si>
    <t>Ostatné subvencie na produkciu</t>
  </si>
  <si>
    <t>Other Subsidies on Production</t>
  </si>
  <si>
    <t>D.39</t>
  </si>
  <si>
    <t>Ostatné bežné transfery</t>
  </si>
  <si>
    <t>Other Current Transfers</t>
  </si>
  <si>
    <t>D.7R</t>
  </si>
  <si>
    <t>Kapitálové transfery</t>
  </si>
  <si>
    <t>Capital Transfers</t>
  </si>
  <si>
    <t>D.9R</t>
  </si>
  <si>
    <t>Výdavky spolu</t>
  </si>
  <si>
    <t>Total expenditure</t>
  </si>
  <si>
    <t>TE</t>
  </si>
  <si>
    <t>Bežné výdavky</t>
  </si>
  <si>
    <t>Current expenditure</t>
  </si>
  <si>
    <t>Kompenzácie zamestnancov</t>
  </si>
  <si>
    <t>Compensation of employees</t>
  </si>
  <si>
    <t>D.1P</t>
  </si>
  <si>
    <t>Mzdy a platy</t>
  </si>
  <si>
    <t>Wages and salaries</t>
  </si>
  <si>
    <t>D.11</t>
  </si>
  <si>
    <t>Sociálne príspevky zamestnávateľov</t>
  </si>
  <si>
    <t>Employers' social security contributions</t>
  </si>
  <si>
    <t>D.12</t>
  </si>
  <si>
    <t>Medzispotreba</t>
  </si>
  <si>
    <t>Intermediate consumption</t>
  </si>
  <si>
    <t>P.2</t>
  </si>
  <si>
    <t>Dane</t>
  </si>
  <si>
    <t>Taxes</t>
  </si>
  <si>
    <t>D.2+D.5</t>
  </si>
  <si>
    <t>Iné dane z produkcie</t>
  </si>
  <si>
    <t>Other taxes on production</t>
  </si>
  <si>
    <t>D.29</t>
  </si>
  <si>
    <t>Bežné dane z majetku, atď.</t>
  </si>
  <si>
    <t>Subvencie</t>
  </si>
  <si>
    <t>Subsidies</t>
  </si>
  <si>
    <t xml:space="preserve">D.3P </t>
  </si>
  <si>
    <t>Dotácie do poľnohospodárstva</t>
  </si>
  <si>
    <t>Agricultural subsidies</t>
  </si>
  <si>
    <t>rozp. klasif. 644 a c042 bez EÚ</t>
  </si>
  <si>
    <t>Dotácie do dopravy</t>
  </si>
  <si>
    <t>Transport subsidies</t>
  </si>
  <si>
    <t>rozp. klasif. 644 a c045 bez EÚ</t>
  </si>
  <si>
    <t>Železničná doprava</t>
  </si>
  <si>
    <t>Railway transport</t>
  </si>
  <si>
    <t>rozp. klasif. 644 a c0453 bez EÚ</t>
  </si>
  <si>
    <t>Autobusová doprava</t>
  </si>
  <si>
    <t>Bus transport</t>
  </si>
  <si>
    <t>rozp. klasif. 644 a c0451 bez EÚ</t>
  </si>
  <si>
    <t>Other</t>
  </si>
  <si>
    <t>rozp. klasif.</t>
  </si>
  <si>
    <t>Dôchodky z majetku</t>
  </si>
  <si>
    <t>Property income</t>
  </si>
  <si>
    <t>D.4P</t>
  </si>
  <si>
    <t>Úrokové náklady</t>
  </si>
  <si>
    <t>D.41P</t>
  </si>
  <si>
    <t>Ostatné dôchodky z majetku</t>
  </si>
  <si>
    <t>Other property income</t>
  </si>
  <si>
    <t>D.42-45P</t>
  </si>
  <si>
    <t>Celkové sociálne transfery</t>
  </si>
  <si>
    <t>Total social transfers</t>
  </si>
  <si>
    <t>D.6P</t>
  </si>
  <si>
    <t>Sociálne dávky okrem naturálnych soc. transferov</t>
  </si>
  <si>
    <t>Social benefits other than in kind</t>
  </si>
  <si>
    <t>D.62P</t>
  </si>
  <si>
    <t>Aktívne opatrenia trhu práce</t>
  </si>
  <si>
    <t>Active labor market measures</t>
  </si>
  <si>
    <t>ŠR rozp. klasif. 642032, bez EÚ</t>
  </si>
  <si>
    <t>Nemocenské dávky</t>
  </si>
  <si>
    <t>Sickness benefits</t>
  </si>
  <si>
    <t>SP, MRÚ rozp. klasif. 642015, bez EÚ</t>
  </si>
  <si>
    <t>Dôchodkové dávky zo starobného a invalidného poistenia</t>
  </si>
  <si>
    <t>Retirement and disability pensions</t>
  </si>
  <si>
    <t>SP, MRÚ rozp. klasif. 642016+20 bez EÚ</t>
  </si>
  <si>
    <t>Dávky v nezamestnanosti</t>
  </si>
  <si>
    <t>Unemployment benefits</t>
  </si>
  <si>
    <t>SP rozp. klasif. 642033 bez EÚ</t>
  </si>
  <si>
    <t>Štátne sociálne dávky a podpora</t>
  </si>
  <si>
    <t>State social allowances</t>
  </si>
  <si>
    <t>ŠR rozp. klasif. 642018-27,37-42 bez EÚ</t>
  </si>
  <si>
    <t>Na prídavok na dieťa</t>
  </si>
  <si>
    <t>Child allowance</t>
  </si>
  <si>
    <t>ŠR rozp. klasif. 642019 bez EÚ</t>
  </si>
  <si>
    <t>Na príspevok pri narodení dieťaťa a prísp. rodičom</t>
  </si>
  <si>
    <t>Child birth benefit</t>
  </si>
  <si>
    <t>ŠR rozp. klasif. 642022 bez EÚ</t>
  </si>
  <si>
    <t>Na rodičovský príspevok</t>
  </si>
  <si>
    <t>Parental allowance</t>
  </si>
  <si>
    <t>ŠR rozp. klasif. 642041 bez EÚ</t>
  </si>
  <si>
    <t>Na dávku v hmotnej núdzi a príspevky k dávke</t>
  </si>
  <si>
    <t>Material need allowance</t>
  </si>
  <si>
    <t>ŠR rozp. klasif. 642026 bez EÚ</t>
  </si>
  <si>
    <t>Na peňažné príspevky na kompenzáciu</t>
  </si>
  <si>
    <t>Monetary compensation of disability</t>
  </si>
  <si>
    <t>ŠR rozp. klasif. 642027 bez EÚ</t>
  </si>
  <si>
    <t>reziduál</t>
  </si>
  <si>
    <t>Platené poistné za skupiny osôb ustanovené zákonom</t>
  </si>
  <si>
    <t>Insurance premiums for the specific groups of people based on the law</t>
  </si>
  <si>
    <t>ŠR a SP rozp. klasif. 642031+642008 bez EÚ</t>
  </si>
  <si>
    <t>Sociálne poistenie</t>
  </si>
  <si>
    <t>Social insurance</t>
  </si>
  <si>
    <t>ŠR a SP rozp. klasif. 642031 MPSVRSR+642008 bez EÚ</t>
  </si>
  <si>
    <t>Zdravotné poistenie</t>
  </si>
  <si>
    <t>Health insurance</t>
  </si>
  <si>
    <t>ŠR rozp. klasif. 642031 MZSR bez EÚ</t>
  </si>
  <si>
    <t>Naturálne sociálne transfery (zdravotnícke zariadenia)</t>
  </si>
  <si>
    <t>Social transfers in kind (healthcare facilities)</t>
  </si>
  <si>
    <t>D.632P</t>
  </si>
  <si>
    <t>Ostatné bežné transfery, z toho:</t>
  </si>
  <si>
    <t>Other current transfers, o/w</t>
  </si>
  <si>
    <t>D.7P</t>
  </si>
  <si>
    <t>Odvody do rozpočtu EÚ</t>
  </si>
  <si>
    <t xml:space="preserve">Contribution to the EU budget </t>
  </si>
  <si>
    <t>ŠR rozp. klasif. 649005 bez EÚ</t>
  </si>
  <si>
    <t>Transfery NO, cirkvi, súkr. školám a pod.</t>
  </si>
  <si>
    <t>Transfers to NPISH</t>
  </si>
  <si>
    <t>ŠR EKRK 642001+2+4+5+6+7+9+10, bez EÚ</t>
  </si>
  <si>
    <t>2% z daní na verejnoprospešný účel</t>
  </si>
  <si>
    <t>2% of taxes for publicly beneficial purposes</t>
  </si>
  <si>
    <t>dane ifp</t>
  </si>
  <si>
    <t>Kapitálové výdavky</t>
  </si>
  <si>
    <t>Capital expenditure</t>
  </si>
  <si>
    <t>Kapitálové investície</t>
  </si>
  <si>
    <t>Capital investment</t>
  </si>
  <si>
    <t>P.5L</t>
  </si>
  <si>
    <t>Tvorba hrubého fixného kapitálu</t>
  </si>
  <si>
    <t>Gross fixed capital formation</t>
  </si>
  <si>
    <t>P.51G</t>
  </si>
  <si>
    <t>Zmena stavu zásob a nadobudnutie mínus úbytok cenností</t>
  </si>
  <si>
    <t>Increase in inventories</t>
  </si>
  <si>
    <t>P.5M</t>
  </si>
  <si>
    <t>Nadobudnutie mínus úbytok nefinančných neprodukovaných aktív</t>
  </si>
  <si>
    <t>Acquisition minus disposal of non-financial assets</t>
  </si>
  <si>
    <t>NP</t>
  </si>
  <si>
    <t>Capital transfers</t>
  </si>
  <si>
    <t>D.9P</t>
  </si>
  <si>
    <t>Čisté pôžičky poskytnuté (+) / prijaté (-)</t>
  </si>
  <si>
    <t>Net lending (+)/net borrowing (-)</t>
  </si>
  <si>
    <t>B.9</t>
  </si>
  <si>
    <t>HDP</t>
  </si>
  <si>
    <t>GDP</t>
  </si>
  <si>
    <t>VAT RRF</t>
  </si>
  <si>
    <t>Own</t>
  </si>
  <si>
    <t>2026 D</t>
  </si>
  <si>
    <t>2027 D</t>
  </si>
  <si>
    <t>2028 D</t>
  </si>
  <si>
    <t>GID</t>
  </si>
  <si>
    <t>GS</t>
  </si>
  <si>
    <t>2025OS</t>
  </si>
  <si>
    <t>mil.eur</t>
  </si>
  <si>
    <t>% HDP</t>
  </si>
  <si>
    <t>BPxEU</t>
  </si>
  <si>
    <t>dane</t>
  </si>
  <si>
    <t>SK RVS</t>
  </si>
  <si>
    <t>2026R</t>
  </si>
  <si>
    <t>2027R</t>
  </si>
  <si>
    <t>2028R</t>
  </si>
  <si>
    <t xml:space="preserve">Dataset: </t>
  </si>
  <si>
    <t xml:space="preserve">Last updated: </t>
  </si>
  <si>
    <t>21/10/2025 11:00</t>
  </si>
  <si>
    <t>FREQ</t>
  </si>
  <si>
    <t>A</t>
  </si>
  <si>
    <t>UNIT</t>
  </si>
  <si>
    <t>PC_GDP</t>
  </si>
  <si>
    <t>SECTOR</t>
  </si>
  <si>
    <t>S13</t>
  </si>
  <si>
    <t>NA_ITEM</t>
  </si>
  <si>
    <t>P51G</t>
  </si>
  <si>
    <t>TIME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</si>
  <si>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</si>
  <si>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</si>
  <si>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</si>
  <si>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</si>
  <si>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</si>
  <si>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</si>
  <si>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</si>
  <si>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</si>
  <si>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</si>
  <si>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</si>
  <si>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GEO (Codes)</t>
  </si>
  <si>
    <t/>
  </si>
  <si>
    <t>EU27_2020</t>
  </si>
  <si>
    <t>EA20</t>
  </si>
  <si>
    <t>EA19</t>
  </si>
  <si>
    <t>BE</t>
  </si>
  <si>
    <t>BG</t>
  </si>
  <si>
    <t>DK</t>
  </si>
  <si>
    <t>DE</t>
  </si>
  <si>
    <t>IE</t>
  </si>
  <si>
    <t>EL</t>
  </si>
  <si>
    <t>ES</t>
  </si>
  <si>
    <t>FR</t>
  </si>
  <si>
    <t>HR</t>
  </si>
  <si>
    <t>IT</t>
  </si>
  <si>
    <t>CY</t>
  </si>
  <si>
    <t>LU</t>
  </si>
  <si>
    <t>MT</t>
  </si>
  <si>
    <t>NL</t>
  </si>
  <si>
    <t>AT</t>
  </si>
  <si>
    <t>PT</t>
  </si>
  <si>
    <t>RO</t>
  </si>
  <si>
    <t>FI</t>
  </si>
  <si>
    <t>SE</t>
  </si>
  <si>
    <t>IS</t>
  </si>
  <si>
    <t>NO</t>
  </si>
  <si>
    <t>CH</t>
  </si>
  <si>
    <t>Special value</t>
  </si>
  <si>
    <t>:</t>
  </si>
  <si>
    <t>not available</t>
  </si>
  <si>
    <t>Data extracted on 30/10/2025 14:23:11 from [ESTAT]</t>
  </si>
  <si>
    <t>Government revenue, expenditure and main aggregates [gov_10a_main__custom_18681225]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</si>
  <si>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</si>
  <si>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</si>
  <si>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</si>
  <si>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</si>
  <si>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</si>
  <si>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</si>
  <si>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</si>
  <si>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</si>
  <si>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</si>
  <si>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</si>
  <si>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</si>
  <si>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</si>
  <si>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</si>
  <si>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</si>
  <si>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</si>
  <si>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</si>
  <si>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</si>
  <si>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</si>
  <si>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</si>
  <si>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</si>
  <si>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GITotal</t>
  </si>
  <si>
    <t>celkové GI P51G</t>
  </si>
  <si>
    <t>SK 2004</t>
  </si>
  <si>
    <t>SVExSK2004</t>
  </si>
  <si>
    <t>min-max celkové VI (SVE bez SK)</t>
  </si>
  <si>
    <t>krízy (-)</t>
  </si>
  <si>
    <t>krízy (+)</t>
  </si>
  <si>
    <t>COVID</t>
  </si>
  <si>
    <t>finančná kríza</t>
  </si>
  <si>
    <t>10Y</t>
  </si>
  <si>
    <t>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</si>
</sst>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0"/>
    <numFmt numFmtId="166" formatCode="_-* #,##0.00\ _S_k_-;\-* #,##0.00\ _S_k_-;_-* &quot;-&quot;??\ _S_k_-;_-@_-"/>
    <numFmt numFmtId="167" formatCode="#,##0.0"/>
    <numFmt numFmtId="168" formatCode="#,##0.##########"/>
  </numFmts>
  <fonts count="29" x14ac:knownFonts="1">
    <font>
      <sz val="12"/>
      <color theme="1"/>
      <name val="Cambria"/>
      <family val="2"/>
      <charset val="238"/>
    </font>
    <font>
      <sz val="12"/>
      <color rgb="FFFF0000"/>
      <name val="Cambria"/>
      <family val="2"/>
      <charset val="238"/>
    </font>
    <font>
      <i/>
      <sz val="12"/>
      <color theme="3" tint="0.249977111117893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indexed="8"/>
      <name val="Arial"/>
      <family val="2"/>
      <scheme val="minor"/>
    </font>
    <font>
      <b/>
      <sz val="9"/>
      <color theme="3" tint="0.249977111117893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3" tint="0.249977111117893"/>
      <name val="Cambria"/>
      <family val="2"/>
      <charset val="238"/>
    </font>
    <font>
      <b/>
      <sz val="12"/>
      <color rgb="FFFF0000"/>
      <name val="Cambri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b/>
      <sz val="10.5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name val="MS Sans Serif"/>
      <family val="2"/>
    </font>
    <font>
      <sz val="9"/>
      <color indexed="8"/>
      <name val="Arial Narrow"/>
      <family val="2"/>
      <charset val="238"/>
    </font>
    <font>
      <sz val="9"/>
      <name val="Arial Narrow"/>
      <family val="2"/>
      <charset val="238"/>
    </font>
    <font>
      <b/>
      <sz val="10.5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2"/>
      <color rgb="FF0070C0"/>
      <name val="Cambria"/>
      <family val="2"/>
      <charset val="238"/>
    </font>
    <font>
      <b/>
      <sz val="12"/>
      <color rgb="FFFF0000"/>
      <name val="Cambria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mediumGray">
        <bgColor indexed="22"/>
      </patternFill>
    </fill>
    <fill>
      <patternFill patternType="solid">
        <fgColor rgb="FFDCE6F1"/>
      </patternFill>
    </fill>
    <fill>
      <patternFill patternType="solid">
        <fgColor rgb="FFF6F6F6"/>
      </patternFill>
    </fill>
  </fills>
  <borders count="11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0B0B0"/>
      </left>
      <right/>
      <top/>
      <bottom/>
      <diagonal/>
    </border>
  </borders>
  <cellStyleXfs count="6">
    <xf numFmtId="0" fontId="0" fillId="0" borderId="0"/>
    <xf numFmtId="0" fontId="4" fillId="0" borderId="0"/>
    <xf numFmtId="0" fontId="9" fillId="0" borderId="0"/>
    <xf numFmtId="166" fontId="9" fillId="0" borderId="0" applyFont="0" applyFill="0" applyBorder="0" applyAlignment="0" applyProtection="0"/>
    <xf numFmtId="0" fontId="17" fillId="0" borderId="0"/>
    <xf numFmtId="0" fontId="1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2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3" fillId="0" borderId="0" xfId="0" applyFont="1"/>
    <xf numFmtId="164" fontId="7" fillId="0" borderId="0" xfId="0" applyNumberFormat="1" applyFont="1"/>
    <xf numFmtId="164" fontId="0" fillId="0" borderId="0" xfId="0" applyNumberFormat="1"/>
    <xf numFmtId="0" fontId="3" fillId="4" borderId="0" xfId="0" applyFont="1" applyFill="1"/>
    <xf numFmtId="164" fontId="7" fillId="4" borderId="0" xfId="0" applyNumberFormat="1" applyFont="1" applyFill="1"/>
    <xf numFmtId="164" fontId="0" fillId="4" borderId="0" xfId="0" applyNumberFormat="1" applyFill="1"/>
    <xf numFmtId="164" fontId="1" fillId="0" borderId="0" xfId="0" applyNumberFormat="1" applyFont="1"/>
    <xf numFmtId="164" fontId="8" fillId="5" borderId="0" xfId="0" applyNumberFormat="1" applyFont="1" applyFill="1"/>
    <xf numFmtId="0" fontId="0" fillId="5" borderId="0" xfId="0" applyFill="1"/>
    <xf numFmtId="0" fontId="10" fillId="0" borderId="0" xfId="2" applyFont="1"/>
    <xf numFmtId="3" fontId="10" fillId="0" borderId="0" xfId="2" applyNumberFormat="1" applyFont="1"/>
    <xf numFmtId="165" fontId="11" fillId="0" borderId="3" xfId="2" applyNumberFormat="1" applyFont="1" applyBorder="1"/>
    <xf numFmtId="3" fontId="12" fillId="0" borderId="3" xfId="3" applyNumberFormat="1" applyFont="1" applyFill="1" applyBorder="1" applyAlignment="1">
      <alignment horizontal="center" wrapText="1"/>
    </xf>
    <xf numFmtId="3" fontId="12" fillId="0" borderId="4" xfId="3" applyNumberFormat="1" applyFont="1" applyFill="1" applyBorder="1" applyAlignment="1">
      <alignment horizontal="center"/>
    </xf>
    <xf numFmtId="165" fontId="13" fillId="0" borderId="0" xfId="2" applyNumberFormat="1" applyFont="1" applyAlignment="1">
      <alignment vertical="center"/>
    </xf>
    <xf numFmtId="165" fontId="13" fillId="0" borderId="5" xfId="2" applyNumberFormat="1" applyFont="1" applyBorder="1" applyAlignment="1">
      <alignment horizontal="center" vertical="center"/>
    </xf>
    <xf numFmtId="3" fontId="14" fillId="0" borderId="5" xfId="2" applyNumberFormat="1" applyFont="1" applyBorder="1" applyAlignment="1">
      <alignment horizontal="center" vertical="center" wrapText="1"/>
    </xf>
    <xf numFmtId="3" fontId="14" fillId="0" borderId="6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165" fontId="14" fillId="0" borderId="0" xfId="2" applyNumberFormat="1" applyFont="1"/>
    <xf numFmtId="165" fontId="14" fillId="0" borderId="0" xfId="2" applyNumberFormat="1" applyFont="1" applyAlignment="1">
      <alignment horizontal="center"/>
    </xf>
    <xf numFmtId="167" fontId="14" fillId="0" borderId="0" xfId="2" applyNumberFormat="1" applyFont="1"/>
    <xf numFmtId="167" fontId="14" fillId="0" borderId="7" xfId="2" applyNumberFormat="1" applyFont="1" applyBorder="1"/>
    <xf numFmtId="165" fontId="14" fillId="0" borderId="7" xfId="2" applyNumberFormat="1" applyFont="1" applyBorder="1"/>
    <xf numFmtId="165" fontId="15" fillId="0" borderId="0" xfId="2" applyNumberFormat="1" applyFont="1"/>
    <xf numFmtId="0" fontId="15" fillId="0" borderId="0" xfId="2" applyFont="1"/>
    <xf numFmtId="167" fontId="14" fillId="0" borderId="8" xfId="2" applyNumberFormat="1" applyFont="1" applyBorder="1"/>
    <xf numFmtId="4" fontId="14" fillId="0" borderId="8" xfId="2" applyNumberFormat="1" applyFont="1" applyBorder="1"/>
    <xf numFmtId="167" fontId="14" fillId="0" borderId="9" xfId="2" applyNumberFormat="1" applyFont="1" applyBorder="1"/>
    <xf numFmtId="167" fontId="15" fillId="0" borderId="0" xfId="2" applyNumberFormat="1" applyFont="1"/>
    <xf numFmtId="165" fontId="16" fillId="0" borderId="0" xfId="2" applyNumberFormat="1" applyFont="1" applyAlignment="1">
      <alignment horizontal="left" indent="1"/>
    </xf>
    <xf numFmtId="165" fontId="16" fillId="0" borderId="0" xfId="2" applyNumberFormat="1" applyFont="1" applyAlignment="1">
      <alignment horizontal="center"/>
    </xf>
    <xf numFmtId="167" fontId="13" fillId="0" borderId="0" xfId="4" applyNumberFormat="1" applyFont="1"/>
    <xf numFmtId="167" fontId="13" fillId="0" borderId="7" xfId="4" applyNumberFormat="1" applyFont="1" applyBorder="1"/>
    <xf numFmtId="165" fontId="18" fillId="0" borderId="0" xfId="2" applyNumberFormat="1" applyFont="1" applyAlignment="1">
      <alignment horizontal="left" indent="2"/>
    </xf>
    <xf numFmtId="165" fontId="18" fillId="0" borderId="0" xfId="2" applyNumberFormat="1" applyFont="1" applyAlignment="1">
      <alignment horizontal="center"/>
    </xf>
    <xf numFmtId="167" fontId="18" fillId="0" borderId="0" xfId="3" applyNumberFormat="1" applyFont="1" applyBorder="1" applyAlignment="1">
      <alignment wrapText="1"/>
    </xf>
    <xf numFmtId="167" fontId="18" fillId="0" borderId="7" xfId="3" applyNumberFormat="1" applyFont="1" applyBorder="1" applyAlignment="1">
      <alignment wrapText="1"/>
    </xf>
    <xf numFmtId="165" fontId="18" fillId="0" borderId="0" xfId="2" applyNumberFormat="1" applyFont="1" applyAlignment="1">
      <alignment horizontal="left" wrapText="1" indent="3"/>
    </xf>
    <xf numFmtId="165" fontId="18" fillId="0" borderId="0" xfId="2" applyNumberFormat="1" applyFont="1" applyAlignment="1">
      <alignment horizontal="center" wrapText="1"/>
    </xf>
    <xf numFmtId="0" fontId="18" fillId="0" borderId="0" xfId="2" applyFont="1" applyAlignment="1">
      <alignment horizontal="left" indent="3"/>
    </xf>
    <xf numFmtId="0" fontId="18" fillId="0" borderId="0" xfId="2" applyFont="1" applyAlignment="1">
      <alignment horizontal="center"/>
    </xf>
    <xf numFmtId="165" fontId="18" fillId="0" borderId="0" xfId="2" applyNumberFormat="1" applyFont="1" applyAlignment="1">
      <alignment horizontal="left" wrapText="1" indent="2"/>
    </xf>
    <xf numFmtId="167" fontId="18" fillId="0" borderId="0" xfId="3" applyNumberFormat="1" applyFont="1" applyFill="1" applyBorder="1" applyAlignment="1">
      <alignment wrapText="1"/>
    </xf>
    <xf numFmtId="167" fontId="18" fillId="0" borderId="7" xfId="3" applyNumberFormat="1" applyFont="1" applyFill="1" applyBorder="1" applyAlignment="1">
      <alignment wrapText="1"/>
    </xf>
    <xf numFmtId="165" fontId="18" fillId="0" borderId="0" xfId="2" applyNumberFormat="1" applyFont="1" applyAlignment="1">
      <alignment horizontal="left" indent="4"/>
    </xf>
    <xf numFmtId="165" fontId="18" fillId="0" borderId="0" xfId="2" applyNumberFormat="1" applyFont="1" applyAlignment="1">
      <alignment horizontal="left" indent="3"/>
    </xf>
    <xf numFmtId="0" fontId="18" fillId="0" borderId="0" xfId="2" applyFont="1" applyAlignment="1">
      <alignment horizontal="left" indent="4"/>
    </xf>
    <xf numFmtId="167" fontId="19" fillId="0" borderId="0" xfId="4" applyNumberFormat="1" applyFont="1"/>
    <xf numFmtId="167" fontId="19" fillId="0" borderId="7" xfId="4" applyNumberFormat="1" applyFont="1" applyBorder="1"/>
    <xf numFmtId="167" fontId="16" fillId="0" borderId="0" xfId="3" applyNumberFormat="1" applyFont="1" applyFill="1" applyBorder="1" applyAlignment="1">
      <alignment wrapText="1"/>
    </xf>
    <xf numFmtId="167" fontId="16" fillId="0" borderId="7" xfId="3" applyNumberFormat="1" applyFont="1" applyFill="1" applyBorder="1" applyAlignment="1">
      <alignment wrapText="1"/>
    </xf>
    <xf numFmtId="165" fontId="20" fillId="0" borderId="5" xfId="2" applyNumberFormat="1" applyFont="1" applyBorder="1"/>
    <xf numFmtId="165" fontId="20" fillId="0" borderId="5" xfId="2" applyNumberFormat="1" applyFont="1" applyBorder="1" applyAlignment="1">
      <alignment horizontal="center"/>
    </xf>
    <xf numFmtId="167" fontId="20" fillId="0" borderId="5" xfId="2" applyNumberFormat="1" applyFont="1" applyBorder="1"/>
    <xf numFmtId="167" fontId="20" fillId="0" borderId="6" xfId="2" applyNumberFormat="1" applyFont="1" applyBorder="1"/>
    <xf numFmtId="167" fontId="20" fillId="0" borderId="8" xfId="2" applyNumberFormat="1" applyFont="1" applyBorder="1"/>
    <xf numFmtId="167" fontId="20" fillId="0" borderId="9" xfId="2" applyNumberFormat="1" applyFont="1" applyBorder="1"/>
    <xf numFmtId="167" fontId="16" fillId="0" borderId="0" xfId="3" applyNumberFormat="1" applyFont="1" applyBorder="1" applyAlignment="1">
      <alignment wrapText="1"/>
    </xf>
    <xf numFmtId="167" fontId="16" fillId="0" borderId="7" xfId="3" applyNumberFormat="1" applyFont="1" applyBorder="1" applyAlignment="1">
      <alignment wrapText="1"/>
    </xf>
    <xf numFmtId="165" fontId="16" fillId="0" borderId="0" xfId="3" applyNumberFormat="1" applyFont="1" applyBorder="1" applyAlignment="1">
      <alignment wrapText="1"/>
    </xf>
    <xf numFmtId="165" fontId="16" fillId="0" borderId="0" xfId="2" applyNumberFormat="1" applyFont="1" applyAlignment="1">
      <alignment horizontal="left" indent="2"/>
    </xf>
    <xf numFmtId="165" fontId="18" fillId="0" borderId="0" xfId="5" applyNumberFormat="1" applyFont="1" applyAlignment="1">
      <alignment horizontal="left" vertical="center" indent="3"/>
    </xf>
    <xf numFmtId="165" fontId="18" fillId="0" borderId="0" xfId="2" applyNumberFormat="1" applyFont="1" applyAlignment="1">
      <alignment horizontal="left" indent="5"/>
    </xf>
    <xf numFmtId="165" fontId="16" fillId="0" borderId="0" xfId="2" applyNumberFormat="1" applyFont="1" applyAlignment="1">
      <alignment horizontal="left" indent="3"/>
    </xf>
    <xf numFmtId="0" fontId="16" fillId="0" borderId="0" xfId="2" applyFont="1" applyAlignment="1">
      <alignment horizontal="left" indent="2"/>
    </xf>
    <xf numFmtId="0" fontId="18" fillId="0" borderId="0" xfId="2" applyFont="1" applyAlignment="1">
      <alignment horizontal="left"/>
    </xf>
    <xf numFmtId="167" fontId="10" fillId="0" borderId="0" xfId="2" applyNumberFormat="1" applyFont="1"/>
    <xf numFmtId="165" fontId="16" fillId="0" borderId="5" xfId="2" applyNumberFormat="1" applyFont="1" applyBorder="1"/>
    <xf numFmtId="165" fontId="16" fillId="0" borderId="5" xfId="2" applyNumberFormat="1" applyFont="1" applyBorder="1" applyAlignment="1">
      <alignment horizontal="center"/>
    </xf>
    <xf numFmtId="4" fontId="16" fillId="0" borderId="0" xfId="2" applyNumberFormat="1" applyFont="1"/>
    <xf numFmtId="4" fontId="20" fillId="0" borderId="0" xfId="2" applyNumberFormat="1" applyFont="1"/>
    <xf numFmtId="167" fontId="20" fillId="0" borderId="7" xfId="2" applyNumberFormat="1" applyFont="1" applyBorder="1"/>
    <xf numFmtId="167" fontId="20" fillId="0" borderId="0" xfId="2" applyNumberFormat="1" applyFont="1"/>
    <xf numFmtId="4" fontId="15" fillId="0" borderId="0" xfId="2" applyNumberFormat="1" applyFont="1"/>
    <xf numFmtId="165" fontId="21" fillId="0" borderId="3" xfId="2" applyNumberFormat="1" applyFont="1" applyBorder="1"/>
    <xf numFmtId="165" fontId="10" fillId="0" borderId="3" xfId="2" applyNumberFormat="1" applyFont="1" applyBorder="1"/>
    <xf numFmtId="167" fontId="18" fillId="0" borderId="3" xfId="3" applyNumberFormat="1" applyFont="1" applyFill="1" applyBorder="1" applyAlignment="1">
      <alignment wrapText="1"/>
    </xf>
    <xf numFmtId="167" fontId="18" fillId="0" borderId="4" xfId="3" applyNumberFormat="1" applyFont="1" applyFill="1" applyBorder="1" applyAlignment="1">
      <alignment wrapText="1"/>
    </xf>
    <xf numFmtId="0" fontId="18" fillId="0" borderId="0" xfId="2" applyFont="1"/>
    <xf numFmtId="165" fontId="12" fillId="0" borderId="3" xfId="3" applyNumberFormat="1" applyFont="1" applyFill="1" applyBorder="1" applyAlignment="1">
      <alignment horizontal="center" wrapText="1"/>
    </xf>
    <xf numFmtId="165" fontId="14" fillId="0" borderId="5" xfId="2" applyNumberFormat="1" applyFont="1" applyBorder="1" applyAlignment="1">
      <alignment horizontal="center" vertical="center" wrapText="1"/>
    </xf>
    <xf numFmtId="165" fontId="20" fillId="0" borderId="6" xfId="2" applyNumberFormat="1" applyFont="1" applyBorder="1"/>
    <xf numFmtId="165" fontId="20" fillId="0" borderId="9" xfId="2" applyNumberFormat="1" applyFont="1" applyBorder="1"/>
    <xf numFmtId="165" fontId="16" fillId="0" borderId="7" xfId="3" applyNumberFormat="1" applyFont="1" applyBorder="1" applyAlignment="1">
      <alignment wrapText="1"/>
    </xf>
    <xf numFmtId="165" fontId="16" fillId="0" borderId="7" xfId="3" applyNumberFormat="1" applyFont="1" applyFill="1" applyBorder="1" applyAlignment="1">
      <alignment wrapText="1"/>
    </xf>
    <xf numFmtId="165" fontId="18" fillId="0" borderId="7" xfId="3" applyNumberFormat="1" applyFont="1" applyFill="1" applyBorder="1" applyAlignment="1">
      <alignment wrapText="1"/>
    </xf>
    <xf numFmtId="165" fontId="10" fillId="0" borderId="0" xfId="2" applyNumberFormat="1" applyFont="1"/>
    <xf numFmtId="167" fontId="22" fillId="6" borderId="0" xfId="2" applyNumberFormat="1" applyFont="1" applyFill="1"/>
    <xf numFmtId="167" fontId="23" fillId="6" borderId="0" xfId="2" applyNumberFormat="1" applyFont="1" applyFill="1"/>
    <xf numFmtId="1" fontId="0" fillId="0" borderId="0" xfId="0" applyNumberFormat="1"/>
    <xf numFmtId="0" fontId="10" fillId="7" borderId="0" xfId="2" applyFont="1" applyFill="1"/>
    <xf numFmtId="0" fontId="10" fillId="7" borderId="0" xfId="2" applyFont="1" applyFill="1" applyAlignment="1">
      <alignment vertical="center"/>
    </xf>
    <xf numFmtId="0" fontId="15" fillId="7" borderId="0" xfId="2" applyFont="1" applyFill="1"/>
    <xf numFmtId="167" fontId="15" fillId="7" borderId="0" xfId="2" applyNumberFormat="1" applyFont="1" applyFill="1"/>
    <xf numFmtId="4" fontId="15" fillId="7" borderId="0" xfId="2" applyNumberFormat="1" applyFont="1" applyFill="1"/>
    <xf numFmtId="167" fontId="10" fillId="7" borderId="0" xfId="2" applyNumberFormat="1" applyFont="1" applyFill="1"/>
    <xf numFmtId="3" fontId="0" fillId="0" borderId="0" xfId="0" applyNumberForma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8" borderId="1" xfId="0" applyFont="1" applyFill="1" applyBorder="1" applyAlignment="1">
      <alignment horizontal="right" vertical="center"/>
    </xf>
    <xf numFmtId="0" fontId="26" fillId="8" borderId="1" xfId="0" applyFont="1" applyFill="1" applyBorder="1" applyAlignment="1">
      <alignment horizontal="left" vertical="center"/>
    </xf>
    <xf numFmtId="0" fontId="25" fillId="9" borderId="1" xfId="0" applyFont="1" applyFill="1" applyBorder="1" applyAlignment="1">
      <alignment horizontal="left" vertical="center"/>
    </xf>
    <xf numFmtId="0" fontId="0" fillId="10" borderId="0" xfId="0" applyFill="1"/>
    <xf numFmtId="0" fontId="25" fillId="11" borderId="1" xfId="0" applyFont="1" applyFill="1" applyBorder="1" applyAlignment="1">
      <alignment horizontal="left" vertical="center"/>
    </xf>
    <xf numFmtId="168" fontId="24" fillId="12" borderId="0" xfId="0" applyNumberFormat="1" applyFont="1" applyFill="1" applyAlignment="1">
      <alignment horizontal="right" vertical="center" shrinkToFit="1"/>
    </xf>
    <xf numFmtId="167" fontId="24" fillId="12" borderId="0" xfId="0" applyNumberFormat="1" applyFont="1" applyFill="1" applyAlignment="1">
      <alignment horizontal="right" vertical="center" shrinkToFit="1"/>
    </xf>
    <xf numFmtId="168" fontId="24" fillId="0" borderId="0" xfId="0" applyNumberFormat="1" applyFont="1" applyAlignment="1">
      <alignment horizontal="right" vertical="center" shrinkToFit="1"/>
    </xf>
    <xf numFmtId="167" fontId="24" fillId="0" borderId="0" xfId="0" applyNumberFormat="1" applyFont="1" applyAlignment="1">
      <alignment horizontal="right" vertical="center" shrinkToFit="1"/>
    </xf>
    <xf numFmtId="3" fontId="24" fillId="12" borderId="0" xfId="0" applyNumberFormat="1" applyFont="1" applyFill="1" applyAlignment="1">
      <alignment horizontal="right" vertical="center" shrinkToFit="1"/>
    </xf>
    <xf numFmtId="0" fontId="27" fillId="0" borderId="0" xfId="0" applyFont="1"/>
    <xf numFmtId="0" fontId="6" fillId="3" borderId="10" xfId="1" applyFont="1" applyFill="1" applyBorder="1" applyAlignment="1">
      <alignment horizontal="center" vertical="center"/>
    </xf>
    <xf numFmtId="0" fontId="28" fillId="0" borderId="0" xfId="0" applyFont="1"/>
  </cellXfs>
  <cellStyles count="6">
    <cellStyle name="Čiarka 3" xfId="3" xr:uid="{BE3C0BE0-8B85-4EEE-9364-60798135A1E9}"/>
    <cellStyle name="Normal" xfId="0" builtinId="0"/>
    <cellStyle name="Normal 2" xfId="1" xr:uid="{A67E3AEA-1D7F-4C1B-8068-352D1B061A2B}"/>
    <cellStyle name="Normal_TAB2 2" xfId="4" xr:uid="{260953B6-4F14-42BB-9EB0-4919347341A3}"/>
    <cellStyle name="Normálne 2" xfId="2" xr:uid="{15ABB7DA-2BDD-4A7E-9661-F1AA83C1813B}"/>
    <cellStyle name="normálne 9_Tabulky IFP_casove rady-request_20111102_" xfId="5" xr:uid="{BDCF2D32-4C93-4F05-861C-ED7B46D96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9"/>
          <c:order val="3"/>
          <c:tx>
            <c:strRef>
              <c:f>'Y(GID)'!$K$2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'Y(GID)'!$A$3:$A$32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'Y(GID)'!$K$3:$K$32</c:f>
              <c:numCache>
                <c:formatCode>0.0</c:formatCode>
                <c:ptCount val="30"/>
                <c:pt idx="0">
                  <c:v>0.6</c:v>
                </c:pt>
                <c:pt idx="1">
                  <c:v>1.9</c:v>
                </c:pt>
                <c:pt idx="2">
                  <c:v>1.6</c:v>
                </c:pt>
                <c:pt idx="3">
                  <c:v>1.6</c:v>
                </c:pt>
                <c:pt idx="4">
                  <c:v>1.8</c:v>
                </c:pt>
                <c:pt idx="5">
                  <c:v>1.8</c:v>
                </c:pt>
                <c:pt idx="6">
                  <c:v>1.5</c:v>
                </c:pt>
                <c:pt idx="7">
                  <c:v>1.6</c:v>
                </c:pt>
                <c:pt idx="8">
                  <c:v>2.8</c:v>
                </c:pt>
                <c:pt idx="9">
                  <c:v>2.547786431</c:v>
                </c:pt>
                <c:pt idx="10">
                  <c:v>2.782</c:v>
                </c:pt>
                <c:pt idx="11">
                  <c:v>3.3039999999999998</c:v>
                </c:pt>
                <c:pt idx="12">
                  <c:v>3.5990000000000002</c:v>
                </c:pt>
                <c:pt idx="13">
                  <c:v>2.8330000000000002</c:v>
                </c:pt>
                <c:pt idx="14">
                  <c:v>2.4020000000000001</c:v>
                </c:pt>
                <c:pt idx="15">
                  <c:v>2.0640000000000001</c:v>
                </c:pt>
                <c:pt idx="16">
                  <c:v>1.4879999999999998</c:v>
                </c:pt>
                <c:pt idx="17">
                  <c:v>1.9730000000000001</c:v>
                </c:pt>
                <c:pt idx="18">
                  <c:v>1.9760000000000004</c:v>
                </c:pt>
                <c:pt idx="19">
                  <c:v>2.3050000000000002</c:v>
                </c:pt>
                <c:pt idx="20">
                  <c:v>2.5789999999999997</c:v>
                </c:pt>
                <c:pt idx="21">
                  <c:v>2.6199999999999997</c:v>
                </c:pt>
                <c:pt idx="22">
                  <c:v>2.7909999999999999</c:v>
                </c:pt>
                <c:pt idx="23">
                  <c:v>2.5880000000000001</c:v>
                </c:pt>
                <c:pt idx="24">
                  <c:v>2.3170000000000002</c:v>
                </c:pt>
                <c:pt idx="25">
                  <c:v>3.1250000000000004</c:v>
                </c:pt>
                <c:pt idx="26">
                  <c:v>2.5300000000000002</c:v>
                </c:pt>
                <c:pt idx="27">
                  <c:v>2.6710000000000003</c:v>
                </c:pt>
                <c:pt idx="28">
                  <c:v>3.5010000000000003</c:v>
                </c:pt>
                <c:pt idx="29">
                  <c:v>3.5060000000000002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B-43EB-A880-212E94AAAF92}"/>
            </c:ext>
          </c:extLst>
        </c:ser>
        <c:ser>
          <c:idx val="10"/>
          <c:order val="4"/>
          <c:tx>
            <c:strRef>
              <c:f>'Y(GID)'!$L$2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'Y(GID)'!$A$3:$A$32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'Y(GID)'!$L$3:$L$32</c:f>
              <c:numCache>
                <c:formatCode>0.0</c:formatCode>
                <c:ptCount val="30"/>
                <c:pt idx="0">
                  <c:v>4.9000000000000004</c:v>
                </c:pt>
                <c:pt idx="1">
                  <c:v>3.0000000000000004</c:v>
                </c:pt>
                <c:pt idx="2">
                  <c:v>2.9999999999999996</c:v>
                </c:pt>
                <c:pt idx="3">
                  <c:v>3.6999999999999997</c:v>
                </c:pt>
                <c:pt idx="4">
                  <c:v>2.9000000000000004</c:v>
                </c:pt>
                <c:pt idx="5">
                  <c:v>2.7</c:v>
                </c:pt>
                <c:pt idx="6">
                  <c:v>3.2</c:v>
                </c:pt>
                <c:pt idx="7">
                  <c:v>4.3000000000000007</c:v>
                </c:pt>
                <c:pt idx="8">
                  <c:v>4.8</c:v>
                </c:pt>
                <c:pt idx="9">
                  <c:v>2.3522135690000003</c:v>
                </c:pt>
                <c:pt idx="10">
                  <c:v>2.2650000000000006</c:v>
                </c:pt>
                <c:pt idx="11">
                  <c:v>1.3859999999999997</c:v>
                </c:pt>
                <c:pt idx="12">
                  <c:v>1.9889999999999999</c:v>
                </c:pt>
                <c:pt idx="13">
                  <c:v>2.9039999999999999</c:v>
                </c:pt>
                <c:pt idx="14">
                  <c:v>2.2250000000000005</c:v>
                </c:pt>
                <c:pt idx="15">
                  <c:v>2.6013084810000002</c:v>
                </c:pt>
                <c:pt idx="16">
                  <c:v>2.7870000000000008</c:v>
                </c:pt>
                <c:pt idx="17">
                  <c:v>2.649</c:v>
                </c:pt>
                <c:pt idx="18">
                  <c:v>2.1569999999999996</c:v>
                </c:pt>
                <c:pt idx="19">
                  <c:v>1.839</c:v>
                </c:pt>
                <c:pt idx="20">
                  <c:v>1.6530000000000005</c:v>
                </c:pt>
                <c:pt idx="21">
                  <c:v>1.5690000000000004</c:v>
                </c:pt>
                <c:pt idx="22">
                  <c:v>2.0399999999999996</c:v>
                </c:pt>
                <c:pt idx="23">
                  <c:v>2.0460000000000003</c:v>
                </c:pt>
                <c:pt idx="24">
                  <c:v>2.2869999999999999</c:v>
                </c:pt>
                <c:pt idx="25">
                  <c:v>1.8109999999999995</c:v>
                </c:pt>
                <c:pt idx="26">
                  <c:v>2.4019999999999992</c:v>
                </c:pt>
                <c:pt idx="27">
                  <c:v>2.2050000000000001</c:v>
                </c:pt>
                <c:pt idx="28">
                  <c:v>1.9779999999999989</c:v>
                </c:pt>
                <c:pt idx="29">
                  <c:v>1.8399999999999999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B-43EB-A880-212E94AAA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762064"/>
        <c:axId val="880766384"/>
      </c:areaChart>
      <c:barChart>
        <c:barDir val="col"/>
        <c:grouping val="stacked"/>
        <c:varyColors val="0"/>
        <c:ser>
          <c:idx val="8"/>
          <c:order val="2"/>
          <c:tx>
            <c:strRef>
              <c:f>'Y(GID)'!$J$2</c:f>
              <c:strCache>
                <c:ptCount val="1"/>
                <c:pt idx="0">
                  <c:v>vstup do EÚ</c:v>
                </c:pt>
              </c:strCache>
            </c:strRef>
          </c:tx>
          <c:spPr>
            <a:solidFill>
              <a:srgbClr val="0070C0">
                <a:alpha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6.2206572769953006E-2"/>
                  <c:y val="-0.250692897268644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F17343E-BAD7-4543-B619-D24869B9EA94}" type="CELLREF">
                      <a:rPr lang="en-US">
                        <a:solidFill>
                          <a:schemeClr val="accent2"/>
                        </a:solidFill>
                      </a:rPr>
                      <a:pPr>
                        <a:defRPr/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10798122065733"/>
                      <c:h val="0.13088730078103389"/>
                    </c:manualLayout>
                  </c15:layout>
                  <c15:dlblFieldTable>
                    <c15:dlblFTEntry>
                      <c15:txfldGUID>{3F17343E-BAD7-4543-B619-D24869B9EA94}</c15:txfldGUID>
                      <c15:f>'Y(GID)'!$J$2</c15:f>
                      <c15:dlblFieldTableCache>
                        <c:ptCount val="1"/>
                        <c:pt idx="0">
                          <c:v>vstup do EÚ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D5B-43EB-A880-212E94AAA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'Y(GID)'!$A$3:$A$32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'Y(GID)'!$J$3:$J$32</c:f>
              <c:numCache>
                <c:formatCode>General</c:formatCode>
                <c:ptCount val="30"/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B-43EB-A880-212E94AAA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880762064"/>
        <c:axId val="880766384"/>
      </c:barChart>
      <c:lineChart>
        <c:grouping val="standard"/>
        <c:varyColors val="0"/>
        <c:ser>
          <c:idx val="0"/>
          <c:order val="0"/>
          <c:tx>
            <c:strRef>
              <c:f>'Y(GID)'!$B$2</c:f>
              <c:strCache>
                <c:ptCount val="1"/>
                <c:pt idx="0">
                  <c:v>SK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'Y(GID)'!$A$3:$A$36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'Y(GID)'!$B$3:$B$36</c:f>
              <c:numCache>
                <c:formatCode>0.0</c:formatCode>
                <c:ptCount val="34"/>
                <c:pt idx="0">
                  <c:v>3.2</c:v>
                </c:pt>
                <c:pt idx="1">
                  <c:v>4.7</c:v>
                </c:pt>
                <c:pt idx="2">
                  <c:v>6.2</c:v>
                </c:pt>
                <c:pt idx="3">
                  <c:v>4.9000000000000004</c:v>
                </c:pt>
                <c:pt idx="4">
                  <c:v>3.8</c:v>
                </c:pt>
                <c:pt idx="5">
                  <c:v>3.7</c:v>
                </c:pt>
                <c:pt idx="6">
                  <c:v>4</c:v>
                </c:pt>
                <c:pt idx="7">
                  <c:v>4.2</c:v>
                </c:pt>
                <c:pt idx="8">
                  <c:v>3.2</c:v>
                </c:pt>
                <c:pt idx="9">
                  <c:v>3</c:v>
                </c:pt>
                <c:pt idx="10">
                  <c:v>3.367</c:v>
                </c:pt>
                <c:pt idx="11">
                  <c:v>3.7079999999999997</c:v>
                </c:pt>
                <c:pt idx="12">
                  <c:v>3.0549999999999997</c:v>
                </c:pt>
                <c:pt idx="13">
                  <c:v>3.2199999999999998</c:v>
                </c:pt>
                <c:pt idx="14">
                  <c:v>3.411</c:v>
                </c:pt>
                <c:pt idx="15">
                  <c:v>2.7760000000000002</c:v>
                </c:pt>
                <c:pt idx="16">
                  <c:v>2.5809999999999995</c:v>
                </c:pt>
                <c:pt idx="17">
                  <c:v>2.1589999999999998</c:v>
                </c:pt>
                <c:pt idx="18">
                  <c:v>2.0999999999999996</c:v>
                </c:pt>
                <c:pt idx="19">
                  <c:v>2.8119999999999994</c:v>
                </c:pt>
                <c:pt idx="20">
                  <c:v>3.5790000000000002</c:v>
                </c:pt>
                <c:pt idx="21">
                  <c:v>2.7669999999999999</c:v>
                </c:pt>
                <c:pt idx="22">
                  <c:v>2.87</c:v>
                </c:pt>
                <c:pt idx="23">
                  <c:v>2.8280000000000003</c:v>
                </c:pt>
                <c:pt idx="24">
                  <c:v>2.9180000000000001</c:v>
                </c:pt>
                <c:pt idx="25">
                  <c:v>2.7690000000000001</c:v>
                </c:pt>
                <c:pt idx="26">
                  <c:v>2.4039999999999999</c:v>
                </c:pt>
                <c:pt idx="27">
                  <c:v>2.4420000000000002</c:v>
                </c:pt>
                <c:pt idx="28">
                  <c:v>1.762</c:v>
                </c:pt>
                <c:pt idx="29">
                  <c:v>2.5830000000000002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5B-43EB-A880-212E94AAAF92}"/>
            </c:ext>
          </c:extLst>
        </c:ser>
        <c:ser>
          <c:idx val="6"/>
          <c:order val="1"/>
          <c:tx>
            <c:strRef>
              <c:f>'Y(GID)'!$H$2</c:f>
              <c:strCache>
                <c:ptCount val="1"/>
                <c:pt idx="0">
                  <c:v>CZ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4.6948356807511738E-3"/>
                  <c:y val="-1.857585592156606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5B-43EB-A880-212E94AAA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'Y(GID)'!$A$3:$A$36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'Y(GID)'!$H$3:$H$32</c:f>
              <c:numCache>
                <c:formatCode>0.0</c:formatCode>
                <c:ptCount val="30"/>
                <c:pt idx="0">
                  <c:v>5.5</c:v>
                </c:pt>
                <c:pt idx="1">
                  <c:v>4.5999999999999996</c:v>
                </c:pt>
                <c:pt idx="2">
                  <c:v>4.3</c:v>
                </c:pt>
                <c:pt idx="3">
                  <c:v>4.3</c:v>
                </c:pt>
                <c:pt idx="4">
                  <c:v>3.7</c:v>
                </c:pt>
                <c:pt idx="5">
                  <c:v>4.5</c:v>
                </c:pt>
                <c:pt idx="6">
                  <c:v>4.0999999999999996</c:v>
                </c:pt>
                <c:pt idx="7">
                  <c:v>4</c:v>
                </c:pt>
                <c:pt idx="8">
                  <c:v>7.6</c:v>
                </c:pt>
                <c:pt idx="9">
                  <c:v>4.9000000000000004</c:v>
                </c:pt>
                <c:pt idx="10">
                  <c:v>5.0470000000000006</c:v>
                </c:pt>
                <c:pt idx="11">
                  <c:v>4.6899999999999995</c:v>
                </c:pt>
                <c:pt idx="12">
                  <c:v>4.1210000000000004</c:v>
                </c:pt>
                <c:pt idx="13">
                  <c:v>4.3259999999999996</c:v>
                </c:pt>
                <c:pt idx="14">
                  <c:v>4.6270000000000007</c:v>
                </c:pt>
                <c:pt idx="15">
                  <c:v>3.6930000000000001</c:v>
                </c:pt>
                <c:pt idx="16">
                  <c:v>3.1890000000000001</c:v>
                </c:pt>
                <c:pt idx="17">
                  <c:v>3.2449999999999997</c:v>
                </c:pt>
                <c:pt idx="18">
                  <c:v>2.843</c:v>
                </c:pt>
                <c:pt idx="19">
                  <c:v>2.9869999999999997</c:v>
                </c:pt>
                <c:pt idx="20">
                  <c:v>3.3549999999999995</c:v>
                </c:pt>
                <c:pt idx="21">
                  <c:v>2.7410000000000001</c:v>
                </c:pt>
                <c:pt idx="22">
                  <c:v>2.7909999999999999</c:v>
                </c:pt>
                <c:pt idx="23">
                  <c:v>3.3359999999999994</c:v>
                </c:pt>
                <c:pt idx="24">
                  <c:v>3.5529999999999999</c:v>
                </c:pt>
                <c:pt idx="25">
                  <c:v>3.8690000000000002</c:v>
                </c:pt>
                <c:pt idx="26">
                  <c:v>3.8059999999999996</c:v>
                </c:pt>
                <c:pt idx="27">
                  <c:v>3.66</c:v>
                </c:pt>
                <c:pt idx="28">
                  <c:v>4.1190000000000007</c:v>
                </c:pt>
                <c:pt idx="29">
                  <c:v>3.9480000000000004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5B-43EB-A880-212E94AAAF92}"/>
            </c:ext>
          </c:extLst>
        </c:ser>
        <c:ser>
          <c:idx val="11"/>
          <c:order val="5"/>
          <c:tx>
            <c:strRef>
              <c:f>'Y(GID)'!$M$2</c:f>
              <c:strCache>
                <c:ptCount val="1"/>
                <c:pt idx="0">
                  <c:v>SK RVS</c:v>
                </c:pt>
              </c:strCache>
            </c:strRef>
          </c:tx>
          <c:spPr>
            <a:ln w="317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1.6431924882628936E-2"/>
                  <c:y val="3.71517118431319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SK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D5B-43EB-A880-212E94AAA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'Y(GID)'!$M$3:$M$36</c:f>
              <c:numCache>
                <c:formatCode>General</c:formatCode>
                <c:ptCount val="34"/>
                <c:pt idx="29" formatCode="0.0">
                  <c:v>2.5830000000000002</c:v>
                </c:pt>
                <c:pt idx="30" formatCode="0.0">
                  <c:v>3.6354395341889334</c:v>
                </c:pt>
                <c:pt idx="31" formatCode="0.0">
                  <c:v>3.0593350679111273</c:v>
                </c:pt>
                <c:pt idx="32" formatCode="0.0">
                  <c:v>3.237852353564509</c:v>
                </c:pt>
                <c:pt idx="33" formatCode="0.0">
                  <c:v>2.7474878132654093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B-43EB-A880-212E94AAA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762064"/>
        <c:axId val="880766384"/>
      </c:lineChart>
      <c:catAx>
        <c:axId val="88076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6384"/>
        <c:crosses val="autoZero"/>
        <c:auto val="1"/>
        <c:lblAlgn val="ctr"/>
        <c:lblOffset val="100"/>
        <c:tickLblSkip val="1"/>
        <c:noMultiLvlLbl val="0"/>
      </c:catAx>
      <c:valAx>
        <c:axId val="880766384"/>
        <c:scaling>
          <c:orientation val="minMax"/>
          <c:max val="8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206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0422535211267606"/>
          <c:y val="0.92871001673048093"/>
          <c:w val="0.26922664596502904"/>
          <c:h val="4.8845625743623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3186203837196E-2"/>
          <c:y val="2.9227868949653762E-2"/>
          <c:w val="0.90091345976119186"/>
          <c:h val="0.73236568918836908"/>
        </c:manualLayout>
      </c:layout>
      <c:areaChart>
        <c:grouping val="stacked"/>
        <c:varyColors val="0"/>
        <c:ser>
          <c:idx val="9"/>
          <c:order val="2"/>
          <c:tx>
            <c:strRef>
              <c:f>'X(S)'!$L$2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'X(S)'!$L$3:$L$32</c:f>
              <c:numCache>
                <c:formatCode>0.0</c:formatCode>
                <c:ptCount val="30"/>
                <c:pt idx="0">
                  <c:v>-2.2999999999999998</c:v>
                </c:pt>
                <c:pt idx="1">
                  <c:v>-0.3</c:v>
                </c:pt>
                <c:pt idx="2">
                  <c:v>-0.5</c:v>
                </c:pt>
                <c:pt idx="3">
                  <c:v>0.2</c:v>
                </c:pt>
                <c:pt idx="4">
                  <c:v>0</c:v>
                </c:pt>
                <c:pt idx="5">
                  <c:v>-0.6</c:v>
                </c:pt>
                <c:pt idx="6">
                  <c:v>-1.4</c:v>
                </c:pt>
                <c:pt idx="7">
                  <c:v>-1.5</c:v>
                </c:pt>
                <c:pt idx="8">
                  <c:v>-2.2999999999999998</c:v>
                </c:pt>
                <c:pt idx="9">
                  <c:v>-1.8</c:v>
                </c:pt>
                <c:pt idx="10">
                  <c:v>-2.9</c:v>
                </c:pt>
                <c:pt idx="11">
                  <c:v>-3.2</c:v>
                </c:pt>
                <c:pt idx="12">
                  <c:v>0.3</c:v>
                </c:pt>
                <c:pt idx="13">
                  <c:v>0.2</c:v>
                </c:pt>
                <c:pt idx="14">
                  <c:v>-5.6</c:v>
                </c:pt>
                <c:pt idx="15">
                  <c:v>-4</c:v>
                </c:pt>
                <c:pt idx="16">
                  <c:v>-2</c:v>
                </c:pt>
                <c:pt idx="17">
                  <c:v>-0.7</c:v>
                </c:pt>
                <c:pt idx="18">
                  <c:v>-0.6</c:v>
                </c:pt>
                <c:pt idx="19">
                  <c:v>0.2</c:v>
                </c:pt>
                <c:pt idx="20">
                  <c:v>1.1000000000000001</c:v>
                </c:pt>
                <c:pt idx="21">
                  <c:v>0.8</c:v>
                </c:pt>
                <c:pt idx="22">
                  <c:v>2.2999999999999998</c:v>
                </c:pt>
                <c:pt idx="23">
                  <c:v>3.4</c:v>
                </c:pt>
                <c:pt idx="24">
                  <c:v>2.8</c:v>
                </c:pt>
                <c:pt idx="25">
                  <c:v>-3.6</c:v>
                </c:pt>
                <c:pt idx="26">
                  <c:v>-2.2999999999999998</c:v>
                </c:pt>
                <c:pt idx="27">
                  <c:v>0.5</c:v>
                </c:pt>
                <c:pt idx="28">
                  <c:v>-0.6</c:v>
                </c:pt>
                <c:pt idx="29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C-46DF-B11C-30826A44C433}"/>
            </c:ext>
          </c:extLst>
        </c:ser>
        <c:ser>
          <c:idx val="10"/>
          <c:order val="3"/>
          <c:tx>
            <c:strRef>
              <c:f>'X(S)'!$M$2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'X(S)'!$M$3:$M$32</c:f>
              <c:numCache>
                <c:formatCode>0.0</c:formatCode>
                <c:ptCount val="30"/>
                <c:pt idx="0">
                  <c:v>8.5</c:v>
                </c:pt>
                <c:pt idx="1">
                  <c:v>5.2</c:v>
                </c:pt>
                <c:pt idx="2">
                  <c:v>7.5</c:v>
                </c:pt>
                <c:pt idx="3">
                  <c:v>5</c:v>
                </c:pt>
                <c:pt idx="4">
                  <c:v>3.7</c:v>
                </c:pt>
                <c:pt idx="5">
                  <c:v>4.8999999999999995</c:v>
                </c:pt>
                <c:pt idx="6">
                  <c:v>6.5</c:v>
                </c:pt>
                <c:pt idx="7">
                  <c:v>7.9</c:v>
                </c:pt>
                <c:pt idx="8">
                  <c:v>9.1999999999999993</c:v>
                </c:pt>
                <c:pt idx="9">
                  <c:v>8.3000000000000007</c:v>
                </c:pt>
                <c:pt idx="10">
                  <c:v>8.5</c:v>
                </c:pt>
                <c:pt idx="11">
                  <c:v>10.8</c:v>
                </c:pt>
                <c:pt idx="12">
                  <c:v>8.1999999999999993</c:v>
                </c:pt>
                <c:pt idx="13">
                  <c:v>4</c:v>
                </c:pt>
                <c:pt idx="14">
                  <c:v>8.3000000000000007</c:v>
                </c:pt>
                <c:pt idx="15">
                  <c:v>6.6</c:v>
                </c:pt>
                <c:pt idx="16">
                  <c:v>5.7</c:v>
                </c:pt>
                <c:pt idx="17">
                  <c:v>5.6000000000000005</c:v>
                </c:pt>
                <c:pt idx="18">
                  <c:v>5</c:v>
                </c:pt>
                <c:pt idx="19">
                  <c:v>5.5</c:v>
                </c:pt>
                <c:pt idx="20">
                  <c:v>3.9</c:v>
                </c:pt>
                <c:pt idx="21">
                  <c:v>3.7</c:v>
                </c:pt>
                <c:pt idx="22">
                  <c:v>2.5</c:v>
                </c:pt>
                <c:pt idx="23">
                  <c:v>1.5000000000000004</c:v>
                </c:pt>
                <c:pt idx="24">
                  <c:v>1.7000000000000002</c:v>
                </c:pt>
                <c:pt idx="25">
                  <c:v>5.4</c:v>
                </c:pt>
                <c:pt idx="26">
                  <c:v>5</c:v>
                </c:pt>
                <c:pt idx="27">
                  <c:v>3.8</c:v>
                </c:pt>
                <c:pt idx="28">
                  <c:v>4.0999999999999996</c:v>
                </c:pt>
                <c:pt idx="29">
                  <c:v>5.6000000000000005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C-46DF-B11C-30826A44C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762064"/>
        <c:axId val="880766384"/>
      </c:areaChart>
      <c:barChart>
        <c:barDir val="col"/>
        <c:grouping val="clustered"/>
        <c:varyColors val="0"/>
        <c:ser>
          <c:idx val="1"/>
          <c:order val="6"/>
          <c:tx>
            <c:strRef>
              <c:f>'X(S)'!$O$2</c:f>
              <c:strCache>
                <c:ptCount val="1"/>
                <c:pt idx="0">
                  <c:v>krízy (-)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  <a:alpha val="48000"/>
              </a:schemeClr>
            </a:solidFill>
            <a:ln>
              <a:noFill/>
            </a:ln>
            <a:effectLst/>
          </c:spPr>
          <c:invertIfNegative val="0"/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'X(S)'!$O$3:$O$36</c:f>
              <c:numCache>
                <c:formatCode>General</c:formatCode>
                <c:ptCount val="34"/>
                <c:pt idx="14">
                  <c:v>-8</c:v>
                </c:pt>
                <c:pt idx="15">
                  <c:v>-8</c:v>
                </c:pt>
                <c:pt idx="25">
                  <c:v>-8</c:v>
                </c:pt>
                <c:pt idx="26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6C-46DF-B11C-30826A44C433}"/>
            </c:ext>
          </c:extLst>
        </c:ser>
        <c:ser>
          <c:idx val="2"/>
          <c:order val="7"/>
          <c:tx>
            <c:strRef>
              <c:f>'X(S)'!$P$2</c:f>
              <c:strCache>
                <c:ptCount val="1"/>
                <c:pt idx="0">
                  <c:v>krízy (+)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  <a:alpha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5"/>
              <c:layout>
                <c:manualLayout>
                  <c:x val="-2.1555041817628959E-3"/>
                  <c:y val="6.95022940275681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7549DE1-3D7B-49D8-9FCF-82AE7B59BC1F}" type="CELLREF">
                      <a:rPr lang="en-US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5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969523037841998"/>
                      <c:h val="7.3751667908788135E-2"/>
                    </c:manualLayout>
                  </c15:layout>
                  <c15:dlblFieldTable>
                    <c15:dlblFTEntry>
                      <c15:txfldGUID>{07549DE1-3D7B-49D8-9FCF-82AE7B59BC1F}</c15:txfldGUID>
                      <c15:f>'X(S)'!$Q$17</c15:f>
                      <c15:dlblFieldTableCache>
                        <c:ptCount val="1"/>
                        <c:pt idx="0">
                          <c:v>finančná kríza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866C-46DF-B11C-30826A44C433}"/>
                </c:ext>
              </c:extLst>
            </c:dLbl>
            <c:dLbl>
              <c:idx val="25"/>
              <c:layout>
                <c:manualLayout>
                  <c:x val="1.5088614134710106E-2"/>
                  <c:y val="5.370641422247340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75BF557-9D00-4517-98C9-28526D68314A}" type="CELLREF">
                      <a:rPr lang="en-US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5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89615510668641"/>
                      <c:h val="0.11166207794818114"/>
                    </c:manualLayout>
                  </c15:layout>
                  <c15:dlblFieldTable>
                    <c15:dlblFTEntry>
                      <c15:txfldGUID>{975BF557-9D00-4517-98C9-28526D68314A}</c15:txfldGUID>
                      <c15:f>'X(S)'!$Q$28</c15:f>
                      <c15:dlblFieldTableCache>
                        <c:ptCount val="1"/>
                        <c:pt idx="0">
                          <c:v>COVID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866C-46DF-B11C-30826A44C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'X(S)'!$P$3:$P$36</c:f>
              <c:numCache>
                <c:formatCode>General</c:formatCode>
                <c:ptCount val="34"/>
                <c:pt idx="14">
                  <c:v>8</c:v>
                </c:pt>
                <c:pt idx="15">
                  <c:v>8</c:v>
                </c:pt>
                <c:pt idx="25">
                  <c:v>8</c:v>
                </c:pt>
                <c:pt idx="2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6C-46DF-B11C-30826A44C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0762064"/>
        <c:axId val="880766384"/>
      </c:barChart>
      <c:barChart>
        <c:barDir val="col"/>
        <c:grouping val="clustered"/>
        <c:varyColors val="0"/>
        <c:ser>
          <c:idx val="8"/>
          <c:order val="1"/>
          <c:tx>
            <c:strRef>
              <c:f>'X(S)'!$J$2</c:f>
              <c:strCache>
                <c:ptCount val="1"/>
                <c:pt idx="0">
                  <c:v>vstup do EÚ</c:v>
                </c:pt>
              </c:strCache>
            </c:strRef>
          </c:tx>
          <c:spPr>
            <a:solidFill>
              <a:srgbClr val="0070C0">
                <a:alpha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'X(S)'!$J$3:$J$36</c:f>
              <c:numCache>
                <c:formatCode>General</c:formatCode>
                <c:ptCount val="34"/>
                <c:pt idx="9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6C-46DF-B11C-30826A44C433}"/>
            </c:ext>
          </c:extLst>
        </c:ser>
        <c:ser>
          <c:idx val="11"/>
          <c:order val="4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0070C0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66C-46DF-B11C-30826A44C433}"/>
              </c:ext>
            </c:extLst>
          </c:dPt>
          <c:dLbls>
            <c:dLbl>
              <c:idx val="9"/>
              <c:layout>
                <c:manualLayout>
                  <c:x val="1.5088614134710186E-2"/>
                  <c:y val="1.131924138727089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7C445D2-F0B3-4DB4-A26F-D8400ADF3BEB}" type="CELLREF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11863419787152"/>
                      <c:h val="5.7955663725707735E-2"/>
                    </c:manualLayout>
                  </c15:layout>
                  <c15:dlblFieldTable>
                    <c15:dlblFTEntry>
                      <c15:txfldGUID>{67C445D2-F0B3-4DB4-A26F-D8400ADF3BEB}</c15:txfldGUID>
                      <c15:f>'X(S)'!$J$2</c15:f>
                      <c15:dlblFieldTableCache>
                        <c:ptCount val="1"/>
                        <c:pt idx="0">
                          <c:v>vstup do EÚ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866C-46DF-B11C-30826A44C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'X(S)'!$K$3:$K$32</c:f>
              <c:numCache>
                <c:formatCode>General</c:formatCode>
                <c:ptCount val="30"/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66C-46DF-B11C-30826A44C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14"/>
        <c:overlap val="100"/>
        <c:axId val="1096061023"/>
        <c:axId val="1096262143"/>
      </c:barChart>
      <c:lineChart>
        <c:grouping val="standard"/>
        <c:varyColors val="0"/>
        <c:ser>
          <c:idx val="0"/>
          <c:order val="0"/>
          <c:tx>
            <c:strRef>
              <c:f>'X(S)'!$B$2</c:f>
              <c:strCache>
                <c:ptCount val="1"/>
                <c:pt idx="0">
                  <c:v>SK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'X(S)'!$B$3:$B$36</c:f>
              <c:numCache>
                <c:formatCode>0.0</c:formatCode>
                <c:ptCount val="34"/>
                <c:pt idx="0">
                  <c:v>5.2</c:v>
                </c:pt>
                <c:pt idx="1">
                  <c:v>1.2</c:v>
                </c:pt>
                <c:pt idx="2">
                  <c:v>1.8</c:v>
                </c:pt>
                <c:pt idx="3">
                  <c:v>1.8</c:v>
                </c:pt>
                <c:pt idx="4">
                  <c:v>1.9</c:v>
                </c:pt>
                <c:pt idx="5">
                  <c:v>0.8</c:v>
                </c:pt>
                <c:pt idx="6">
                  <c:v>-0.4</c:v>
                </c:pt>
                <c:pt idx="7">
                  <c:v>-0.7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2</c:v>
                </c:pt>
                <c:pt idx="11">
                  <c:v>0.7</c:v>
                </c:pt>
                <c:pt idx="12">
                  <c:v>1.3</c:v>
                </c:pt>
                <c:pt idx="13">
                  <c:v>1.5</c:v>
                </c:pt>
                <c:pt idx="14">
                  <c:v>-3.3</c:v>
                </c:pt>
                <c:pt idx="15">
                  <c:v>-4</c:v>
                </c:pt>
                <c:pt idx="16">
                  <c:v>-1.3</c:v>
                </c:pt>
                <c:pt idx="17">
                  <c:v>-1.7</c:v>
                </c:pt>
                <c:pt idx="18">
                  <c:v>-0.3</c:v>
                </c:pt>
                <c:pt idx="19">
                  <c:v>0.2</c:v>
                </c:pt>
                <c:pt idx="20">
                  <c:v>2.1</c:v>
                </c:pt>
                <c:pt idx="21">
                  <c:v>0.8</c:v>
                </c:pt>
                <c:pt idx="22">
                  <c:v>2.2999999999999998</c:v>
                </c:pt>
                <c:pt idx="23">
                  <c:v>2.2000000000000002</c:v>
                </c:pt>
                <c:pt idx="24">
                  <c:v>2</c:v>
                </c:pt>
                <c:pt idx="25">
                  <c:v>-1.7</c:v>
                </c:pt>
                <c:pt idx="26">
                  <c:v>-2.1</c:v>
                </c:pt>
                <c:pt idx="27">
                  <c:v>1.2</c:v>
                </c:pt>
                <c:pt idx="28">
                  <c:v>-1.7</c:v>
                </c:pt>
                <c:pt idx="29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6C-46DF-B11C-30826A44C433}"/>
            </c:ext>
          </c:extLst>
        </c:ser>
        <c:ser>
          <c:idx val="12"/>
          <c:order val="5"/>
          <c:tx>
            <c:strRef>
              <c:f>'X(S)'!$N$2</c:f>
              <c:strCache>
                <c:ptCount val="1"/>
              </c:strCache>
            </c:strRef>
          </c:tx>
          <c:spPr>
            <a:ln w="317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2.155504181762817E-3"/>
                  <c:y val="2.7085121926887178E-2"/>
                </c:manualLayout>
              </c:layout>
              <c:tx>
                <c:rich>
                  <a:bodyPr/>
                  <a:lstStyle/>
                  <a:p>
                    <a:fld id="{73E6F46D-F4FF-4066-979A-D06C8AD8C93B}" type="CELLREF">
                      <a:rPr lang="en-US"/>
                      <a:pPr/>
                      <a:t>[CELLREF]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{73E6F46D-F4FF-4066-979A-D06C8AD8C93B}</c15:txfldGUID>
                      <c15:f>'X(S)'!$B$2</c15:f>
                      <c15:dlblFieldTableCache>
                        <c:ptCount val="1"/>
                        <c:pt idx="0">
                          <c:v>SK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866C-46DF-B11C-30826A44C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'X(S)'!$N$3:$N$36</c:f>
              <c:numCache>
                <c:formatCode>General</c:formatCode>
                <c:ptCount val="34"/>
                <c:pt idx="29" formatCode="0.0">
                  <c:v>-1.4</c:v>
                </c:pt>
                <c:pt idx="30" formatCode="0.0">
                  <c:v>-1.017470320744734</c:v>
                </c:pt>
                <c:pt idx="31" formatCode="0.0">
                  <c:v>-0.53582274292854004</c:v>
                </c:pt>
                <c:pt idx="32" formatCode="0.0">
                  <c:v>-1.3559341070862403</c:v>
                </c:pt>
                <c:pt idx="33" formatCode="0.0">
                  <c:v>-1.435650386536421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6C-46DF-B11C-30826A44C433}"/>
            </c:ext>
          </c:extLst>
        </c:ser>
        <c:ser>
          <c:idx val="3"/>
          <c:order val="8"/>
          <c:tx>
            <c:strRef>
              <c:f>'X(S)'!$H$2</c:f>
              <c:strCache>
                <c:ptCount val="1"/>
                <c:pt idx="0">
                  <c:v>CZ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8.6220167270517414E-3"/>
                  <c:y val="-1.2037831967505436E-2"/>
                </c:manualLayout>
              </c:layout>
              <c:tx>
                <c:rich>
                  <a:bodyPr/>
                  <a:lstStyle/>
                  <a:p>
                    <a:fld id="{C7930DC9-BC83-4CF4-8A87-B78BE3C2EE6B}" type="SERIESNAME">
                      <a:rPr lang="en-US"/>
                      <a:pPr/>
                      <a:t>[SERIES NAME]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866C-46DF-B11C-30826A44C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'X(S)'!$H$3:$H$32</c:f>
              <c:numCache>
                <c:formatCode>0.0</c:formatCode>
                <c:ptCount val="30"/>
                <c:pt idx="0">
                  <c:v>6</c:v>
                </c:pt>
                <c:pt idx="1">
                  <c:v>4.9000000000000004</c:v>
                </c:pt>
                <c:pt idx="2">
                  <c:v>4.7</c:v>
                </c:pt>
                <c:pt idx="3">
                  <c:v>4.5999999999999996</c:v>
                </c:pt>
                <c:pt idx="4">
                  <c:v>3.7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2.5</c:v>
                </c:pt>
                <c:pt idx="9">
                  <c:v>4.5999999999999996</c:v>
                </c:pt>
                <c:pt idx="10">
                  <c:v>4.4000000000000004</c:v>
                </c:pt>
                <c:pt idx="11">
                  <c:v>4.2</c:v>
                </c:pt>
                <c:pt idx="12">
                  <c:v>5</c:v>
                </c:pt>
                <c:pt idx="13">
                  <c:v>3.8</c:v>
                </c:pt>
                <c:pt idx="14">
                  <c:v>0.1</c:v>
                </c:pt>
                <c:pt idx="15">
                  <c:v>0.4</c:v>
                </c:pt>
                <c:pt idx="16">
                  <c:v>1.5</c:v>
                </c:pt>
                <c:pt idx="17">
                  <c:v>2.1</c:v>
                </c:pt>
                <c:pt idx="18">
                  <c:v>2.2999999999999998</c:v>
                </c:pt>
                <c:pt idx="19">
                  <c:v>2.1</c:v>
                </c:pt>
                <c:pt idx="20">
                  <c:v>3.3</c:v>
                </c:pt>
                <c:pt idx="21">
                  <c:v>4</c:v>
                </c:pt>
                <c:pt idx="22">
                  <c:v>4.8</c:v>
                </c:pt>
                <c:pt idx="23">
                  <c:v>4.9000000000000004</c:v>
                </c:pt>
                <c:pt idx="24">
                  <c:v>4.5</c:v>
                </c:pt>
                <c:pt idx="25">
                  <c:v>-0.6</c:v>
                </c:pt>
                <c:pt idx="26">
                  <c:v>-0.5</c:v>
                </c:pt>
                <c:pt idx="27">
                  <c:v>1.5</c:v>
                </c:pt>
                <c:pt idx="28">
                  <c:v>0.8</c:v>
                </c:pt>
                <c:pt idx="29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6C-46DF-B11C-30826A44C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762064"/>
        <c:axId val="880766384"/>
      </c:lineChart>
      <c:catAx>
        <c:axId val="88076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6384"/>
        <c:crosses val="autoZero"/>
        <c:auto val="1"/>
        <c:lblAlgn val="ctr"/>
        <c:lblOffset val="100"/>
        <c:tickLblSkip val="1"/>
        <c:noMultiLvlLbl val="0"/>
      </c:catAx>
      <c:valAx>
        <c:axId val="880766384"/>
        <c:scaling>
          <c:orientation val="minMax"/>
          <c:max val="9"/>
          <c:min val="-8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2064"/>
        <c:crossesAt val="1"/>
        <c:crossBetween val="between"/>
      </c:valAx>
      <c:valAx>
        <c:axId val="1096262143"/>
        <c:scaling>
          <c:orientation val="minMax"/>
          <c:max val="8"/>
          <c:min val="-8"/>
        </c:scaling>
        <c:delete val="1"/>
        <c:axPos val="r"/>
        <c:numFmt formatCode="General" sourceLinked="1"/>
        <c:majorTickMark val="out"/>
        <c:minorTickMark val="none"/>
        <c:tickLblPos val="nextTo"/>
        <c:crossAx val="1096061023"/>
        <c:crosses val="max"/>
        <c:crossBetween val="between"/>
      </c:valAx>
      <c:catAx>
        <c:axId val="1096061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6262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1954578944322308"/>
          <c:y val="0.89711602277012648"/>
          <c:w val="0.47216030569462142"/>
          <c:h val="4.7999433179250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9"/>
          <c:order val="3"/>
          <c:tx>
            <c:strRef>
              <c:f>'Y(GID)'!$K$2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'Y(GID)'!$A$3:$A$32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'Y(GID)'!$K$3:$K$32</c:f>
              <c:numCache>
                <c:formatCode>0.0</c:formatCode>
                <c:ptCount val="30"/>
                <c:pt idx="0">
                  <c:v>0.6</c:v>
                </c:pt>
                <c:pt idx="1">
                  <c:v>1.9</c:v>
                </c:pt>
                <c:pt idx="2">
                  <c:v>1.6</c:v>
                </c:pt>
                <c:pt idx="3">
                  <c:v>1.6</c:v>
                </c:pt>
                <c:pt idx="4">
                  <c:v>1.8</c:v>
                </c:pt>
                <c:pt idx="5">
                  <c:v>1.8</c:v>
                </c:pt>
                <c:pt idx="6">
                  <c:v>1.5</c:v>
                </c:pt>
                <c:pt idx="7">
                  <c:v>1.6</c:v>
                </c:pt>
                <c:pt idx="8">
                  <c:v>2.8</c:v>
                </c:pt>
                <c:pt idx="9">
                  <c:v>2.547786431</c:v>
                </c:pt>
                <c:pt idx="10">
                  <c:v>2.782</c:v>
                </c:pt>
                <c:pt idx="11">
                  <c:v>3.3039999999999998</c:v>
                </c:pt>
                <c:pt idx="12">
                  <c:v>3.5990000000000002</c:v>
                </c:pt>
                <c:pt idx="13">
                  <c:v>2.8330000000000002</c:v>
                </c:pt>
                <c:pt idx="14">
                  <c:v>2.4020000000000001</c:v>
                </c:pt>
                <c:pt idx="15">
                  <c:v>2.0640000000000001</c:v>
                </c:pt>
                <c:pt idx="16">
                  <c:v>1.4879999999999998</c:v>
                </c:pt>
                <c:pt idx="17">
                  <c:v>1.9730000000000001</c:v>
                </c:pt>
                <c:pt idx="18">
                  <c:v>1.9760000000000004</c:v>
                </c:pt>
                <c:pt idx="19">
                  <c:v>2.3050000000000002</c:v>
                </c:pt>
                <c:pt idx="20">
                  <c:v>2.5789999999999997</c:v>
                </c:pt>
                <c:pt idx="21">
                  <c:v>2.6199999999999997</c:v>
                </c:pt>
                <c:pt idx="22">
                  <c:v>2.7909999999999999</c:v>
                </c:pt>
                <c:pt idx="23">
                  <c:v>2.5880000000000001</c:v>
                </c:pt>
                <c:pt idx="24">
                  <c:v>2.3170000000000002</c:v>
                </c:pt>
                <c:pt idx="25">
                  <c:v>3.1250000000000004</c:v>
                </c:pt>
                <c:pt idx="26">
                  <c:v>2.5300000000000002</c:v>
                </c:pt>
                <c:pt idx="27">
                  <c:v>2.6710000000000003</c:v>
                </c:pt>
                <c:pt idx="28">
                  <c:v>3.5010000000000003</c:v>
                </c:pt>
                <c:pt idx="29">
                  <c:v>3.5060000000000002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C-4FF1-86FF-DA56810F0D25}"/>
            </c:ext>
          </c:extLst>
        </c:ser>
        <c:ser>
          <c:idx val="10"/>
          <c:order val="4"/>
          <c:tx>
            <c:strRef>
              <c:f>'Y(GID)'!$L$2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'Y(GID)'!$A$3:$A$32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'Y(GID)'!$L$3:$L$32</c:f>
              <c:numCache>
                <c:formatCode>0.0</c:formatCode>
                <c:ptCount val="30"/>
                <c:pt idx="0">
                  <c:v>4.9000000000000004</c:v>
                </c:pt>
                <c:pt idx="1">
                  <c:v>3.0000000000000004</c:v>
                </c:pt>
                <c:pt idx="2">
                  <c:v>2.9999999999999996</c:v>
                </c:pt>
                <c:pt idx="3">
                  <c:v>3.6999999999999997</c:v>
                </c:pt>
                <c:pt idx="4">
                  <c:v>2.9000000000000004</c:v>
                </c:pt>
                <c:pt idx="5">
                  <c:v>2.7</c:v>
                </c:pt>
                <c:pt idx="6">
                  <c:v>3.2</c:v>
                </c:pt>
                <c:pt idx="7">
                  <c:v>4.3000000000000007</c:v>
                </c:pt>
                <c:pt idx="8">
                  <c:v>4.8</c:v>
                </c:pt>
                <c:pt idx="9">
                  <c:v>2.3522135690000003</c:v>
                </c:pt>
                <c:pt idx="10">
                  <c:v>2.2650000000000006</c:v>
                </c:pt>
                <c:pt idx="11">
                  <c:v>1.3859999999999997</c:v>
                </c:pt>
                <c:pt idx="12">
                  <c:v>1.9889999999999999</c:v>
                </c:pt>
                <c:pt idx="13">
                  <c:v>2.9039999999999999</c:v>
                </c:pt>
                <c:pt idx="14">
                  <c:v>2.2250000000000005</c:v>
                </c:pt>
                <c:pt idx="15">
                  <c:v>2.6013084810000002</c:v>
                </c:pt>
                <c:pt idx="16">
                  <c:v>2.7870000000000008</c:v>
                </c:pt>
                <c:pt idx="17">
                  <c:v>2.649</c:v>
                </c:pt>
                <c:pt idx="18">
                  <c:v>2.1569999999999996</c:v>
                </c:pt>
                <c:pt idx="19">
                  <c:v>1.839</c:v>
                </c:pt>
                <c:pt idx="20">
                  <c:v>1.6530000000000005</c:v>
                </c:pt>
                <c:pt idx="21">
                  <c:v>1.5690000000000004</c:v>
                </c:pt>
                <c:pt idx="22">
                  <c:v>2.0399999999999996</c:v>
                </c:pt>
                <c:pt idx="23">
                  <c:v>2.0460000000000003</c:v>
                </c:pt>
                <c:pt idx="24">
                  <c:v>2.2869999999999999</c:v>
                </c:pt>
                <c:pt idx="25">
                  <c:v>1.8109999999999995</c:v>
                </c:pt>
                <c:pt idx="26">
                  <c:v>2.4019999999999992</c:v>
                </c:pt>
                <c:pt idx="27">
                  <c:v>2.2050000000000001</c:v>
                </c:pt>
                <c:pt idx="28">
                  <c:v>1.9779999999999989</c:v>
                </c:pt>
                <c:pt idx="29">
                  <c:v>1.8399999999999999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C-4FF1-86FF-DA56810F0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762064"/>
        <c:axId val="880766384"/>
      </c:areaChart>
      <c:barChart>
        <c:barDir val="col"/>
        <c:grouping val="stacked"/>
        <c:varyColors val="0"/>
        <c:ser>
          <c:idx val="8"/>
          <c:order val="2"/>
          <c:tx>
            <c:strRef>
              <c:f>'Y(GID)'!$J$2</c:f>
              <c:strCache>
                <c:ptCount val="1"/>
                <c:pt idx="0">
                  <c:v>vstup do EÚ</c:v>
                </c:pt>
              </c:strCache>
            </c:strRef>
          </c:tx>
          <c:spPr>
            <a:solidFill>
              <a:srgbClr val="0070C0">
                <a:alpha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6.2206572769953006E-2"/>
                  <c:y val="-0.250692897268644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F17343E-BAD7-4543-B619-D24869B9EA94}" type="CELLREF">
                      <a:rPr lang="en-US"/>
                      <a:pPr>
                        <a:defRPr/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10798122065733"/>
                      <c:h val="0.13088730078103389"/>
                    </c:manualLayout>
                  </c15:layout>
                  <c15:dlblFieldTable>
                    <c15:dlblFTEntry>
                      <c15:txfldGUID>{3F17343E-BAD7-4543-B619-D24869B9EA94}</c15:txfldGUID>
                      <c15:f>'Y(GID)'!$J$2</c15:f>
                      <c15:dlblFieldTableCache>
                        <c:ptCount val="1"/>
                        <c:pt idx="0">
                          <c:v>vstup do EÚ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A6DC-4FF1-86FF-DA56810F0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'Y(GID)'!$A$3:$A$32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'Y(GID)'!$J$3:$J$32</c:f>
              <c:numCache>
                <c:formatCode>General</c:formatCode>
                <c:ptCount val="30"/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C-4FF1-86FF-DA56810F0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880762064"/>
        <c:axId val="880766384"/>
      </c:barChart>
      <c:lineChart>
        <c:grouping val="standard"/>
        <c:varyColors val="0"/>
        <c:ser>
          <c:idx val="0"/>
          <c:order val="0"/>
          <c:tx>
            <c:strRef>
              <c:f>'Y(GID)'!$B$2</c:f>
              <c:strCache>
                <c:ptCount val="1"/>
                <c:pt idx="0">
                  <c:v>SK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'Y(GID)'!$A$3:$A$36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'Y(GID)'!$B$3:$B$36</c:f>
              <c:numCache>
                <c:formatCode>0.0</c:formatCode>
                <c:ptCount val="34"/>
                <c:pt idx="0">
                  <c:v>3.2</c:v>
                </c:pt>
                <c:pt idx="1">
                  <c:v>4.7</c:v>
                </c:pt>
                <c:pt idx="2">
                  <c:v>6.2</c:v>
                </c:pt>
                <c:pt idx="3">
                  <c:v>4.9000000000000004</c:v>
                </c:pt>
                <c:pt idx="4">
                  <c:v>3.8</c:v>
                </c:pt>
                <c:pt idx="5">
                  <c:v>3.7</c:v>
                </c:pt>
                <c:pt idx="6">
                  <c:v>4</c:v>
                </c:pt>
                <c:pt idx="7">
                  <c:v>4.2</c:v>
                </c:pt>
                <c:pt idx="8">
                  <c:v>3.2</c:v>
                </c:pt>
                <c:pt idx="9">
                  <c:v>3</c:v>
                </c:pt>
                <c:pt idx="10">
                  <c:v>3.367</c:v>
                </c:pt>
                <c:pt idx="11">
                  <c:v>3.7079999999999997</c:v>
                </c:pt>
                <c:pt idx="12">
                  <c:v>3.0549999999999997</c:v>
                </c:pt>
                <c:pt idx="13">
                  <c:v>3.2199999999999998</c:v>
                </c:pt>
                <c:pt idx="14">
                  <c:v>3.411</c:v>
                </c:pt>
                <c:pt idx="15">
                  <c:v>2.7760000000000002</c:v>
                </c:pt>
                <c:pt idx="16">
                  <c:v>2.5809999999999995</c:v>
                </c:pt>
                <c:pt idx="17">
                  <c:v>2.1589999999999998</c:v>
                </c:pt>
                <c:pt idx="18">
                  <c:v>2.0999999999999996</c:v>
                </c:pt>
                <c:pt idx="19">
                  <c:v>2.8119999999999994</c:v>
                </c:pt>
                <c:pt idx="20">
                  <c:v>3.5790000000000002</c:v>
                </c:pt>
                <c:pt idx="21">
                  <c:v>2.7669999999999999</c:v>
                </c:pt>
                <c:pt idx="22">
                  <c:v>2.87</c:v>
                </c:pt>
                <c:pt idx="23">
                  <c:v>2.8280000000000003</c:v>
                </c:pt>
                <c:pt idx="24">
                  <c:v>2.9180000000000001</c:v>
                </c:pt>
                <c:pt idx="25">
                  <c:v>2.7690000000000001</c:v>
                </c:pt>
                <c:pt idx="26">
                  <c:v>2.4039999999999999</c:v>
                </c:pt>
                <c:pt idx="27">
                  <c:v>2.4420000000000002</c:v>
                </c:pt>
                <c:pt idx="28">
                  <c:v>1.762</c:v>
                </c:pt>
                <c:pt idx="29">
                  <c:v>2.5830000000000002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DC-4FF1-86FF-DA56810F0D25}"/>
            </c:ext>
          </c:extLst>
        </c:ser>
        <c:ser>
          <c:idx val="6"/>
          <c:order val="1"/>
          <c:tx>
            <c:strRef>
              <c:f>'Y(GID)'!$H$2</c:f>
              <c:strCache>
                <c:ptCount val="1"/>
                <c:pt idx="0">
                  <c:v>CZ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4.6948356807511738E-3"/>
                  <c:y val="-1.857585592156606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DC-4FF1-86FF-DA56810F0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'Y(GID)'!$A$3:$A$36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'Y(GID)'!$H$3:$H$32</c:f>
              <c:numCache>
                <c:formatCode>0.0</c:formatCode>
                <c:ptCount val="30"/>
                <c:pt idx="0">
                  <c:v>5.5</c:v>
                </c:pt>
                <c:pt idx="1">
                  <c:v>4.5999999999999996</c:v>
                </c:pt>
                <c:pt idx="2">
                  <c:v>4.3</c:v>
                </c:pt>
                <c:pt idx="3">
                  <c:v>4.3</c:v>
                </c:pt>
                <c:pt idx="4">
                  <c:v>3.7</c:v>
                </c:pt>
                <c:pt idx="5">
                  <c:v>4.5</c:v>
                </c:pt>
                <c:pt idx="6">
                  <c:v>4.0999999999999996</c:v>
                </c:pt>
                <c:pt idx="7">
                  <c:v>4</c:v>
                </c:pt>
                <c:pt idx="8">
                  <c:v>7.6</c:v>
                </c:pt>
                <c:pt idx="9">
                  <c:v>4.9000000000000004</c:v>
                </c:pt>
                <c:pt idx="10">
                  <c:v>5.0470000000000006</c:v>
                </c:pt>
                <c:pt idx="11">
                  <c:v>4.6899999999999995</c:v>
                </c:pt>
                <c:pt idx="12">
                  <c:v>4.1210000000000004</c:v>
                </c:pt>
                <c:pt idx="13">
                  <c:v>4.3259999999999996</c:v>
                </c:pt>
                <c:pt idx="14">
                  <c:v>4.6270000000000007</c:v>
                </c:pt>
                <c:pt idx="15">
                  <c:v>3.6930000000000001</c:v>
                </c:pt>
                <c:pt idx="16">
                  <c:v>3.1890000000000001</c:v>
                </c:pt>
                <c:pt idx="17">
                  <c:v>3.2449999999999997</c:v>
                </c:pt>
                <c:pt idx="18">
                  <c:v>2.843</c:v>
                </c:pt>
                <c:pt idx="19">
                  <c:v>2.9869999999999997</c:v>
                </c:pt>
                <c:pt idx="20">
                  <c:v>3.3549999999999995</c:v>
                </c:pt>
                <c:pt idx="21">
                  <c:v>2.7410000000000001</c:v>
                </c:pt>
                <c:pt idx="22">
                  <c:v>2.7909999999999999</c:v>
                </c:pt>
                <c:pt idx="23">
                  <c:v>3.3359999999999994</c:v>
                </c:pt>
                <c:pt idx="24">
                  <c:v>3.5529999999999999</c:v>
                </c:pt>
                <c:pt idx="25">
                  <c:v>3.8690000000000002</c:v>
                </c:pt>
                <c:pt idx="26">
                  <c:v>3.8059999999999996</c:v>
                </c:pt>
                <c:pt idx="27">
                  <c:v>3.66</c:v>
                </c:pt>
                <c:pt idx="28">
                  <c:v>4.1190000000000007</c:v>
                </c:pt>
                <c:pt idx="29">
                  <c:v>3.9480000000000004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DC-4FF1-86FF-DA56810F0D25}"/>
            </c:ext>
          </c:extLst>
        </c:ser>
        <c:ser>
          <c:idx val="11"/>
          <c:order val="5"/>
          <c:tx>
            <c:strRef>
              <c:f>'Y(GID)'!$M$2</c:f>
              <c:strCache>
                <c:ptCount val="1"/>
                <c:pt idx="0">
                  <c:v>SK RVS</c:v>
                </c:pt>
              </c:strCache>
            </c:strRef>
          </c:tx>
          <c:spPr>
            <a:ln w="317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1.6431924882628936E-2"/>
                  <c:y val="3.71517118431319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SK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A6DC-4FF1-86FF-DA56810F0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'Y(GID)'!$M$3:$M$36</c:f>
              <c:numCache>
                <c:formatCode>General</c:formatCode>
                <c:ptCount val="34"/>
                <c:pt idx="29" formatCode="0.0">
                  <c:v>2.5830000000000002</c:v>
                </c:pt>
                <c:pt idx="30" formatCode="0.0">
                  <c:v>3.6354395341889334</c:v>
                </c:pt>
                <c:pt idx="31" formatCode="0.0">
                  <c:v>3.0593350679111273</c:v>
                </c:pt>
                <c:pt idx="32" formatCode="0.0">
                  <c:v>3.237852353564509</c:v>
                </c:pt>
                <c:pt idx="33" formatCode="0.0">
                  <c:v>2.7474878132654093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DC-4FF1-86FF-DA56810F0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762064"/>
        <c:axId val="880766384"/>
      </c:lineChart>
      <c:catAx>
        <c:axId val="88076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6384"/>
        <c:crosses val="autoZero"/>
        <c:auto val="1"/>
        <c:lblAlgn val="ctr"/>
        <c:lblOffset val="100"/>
        <c:tickLblSkip val="1"/>
        <c:noMultiLvlLbl val="0"/>
      </c:catAx>
      <c:valAx>
        <c:axId val="880766384"/>
        <c:scaling>
          <c:orientation val="minMax"/>
          <c:max val="8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206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0422535211267606"/>
          <c:y val="0.92871001673048093"/>
          <c:w val="0.26922664596502904"/>
          <c:h val="4.8845625743623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3186203837196E-2"/>
          <c:y val="2.9227868949653762E-2"/>
          <c:w val="0.90091345976119186"/>
          <c:h val="0.73236568918836908"/>
        </c:manualLayout>
      </c:layout>
      <c:areaChart>
        <c:grouping val="stacked"/>
        <c:varyColors val="0"/>
        <c:ser>
          <c:idx val="9"/>
          <c:order val="2"/>
          <c:tx>
            <c:strRef>
              <c:f>'X(S)'!$L$2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'X(S)'!$L$3:$L$32</c:f>
              <c:numCache>
                <c:formatCode>0.0</c:formatCode>
                <c:ptCount val="30"/>
                <c:pt idx="0">
                  <c:v>-2.2999999999999998</c:v>
                </c:pt>
                <c:pt idx="1">
                  <c:v>-0.3</c:v>
                </c:pt>
                <c:pt idx="2">
                  <c:v>-0.5</c:v>
                </c:pt>
                <c:pt idx="3">
                  <c:v>0.2</c:v>
                </c:pt>
                <c:pt idx="4">
                  <c:v>0</c:v>
                </c:pt>
                <c:pt idx="5">
                  <c:v>-0.6</c:v>
                </c:pt>
                <c:pt idx="6">
                  <c:v>-1.4</c:v>
                </c:pt>
                <c:pt idx="7">
                  <c:v>-1.5</c:v>
                </c:pt>
                <c:pt idx="8">
                  <c:v>-2.2999999999999998</c:v>
                </c:pt>
                <c:pt idx="9">
                  <c:v>-1.8</c:v>
                </c:pt>
                <c:pt idx="10">
                  <c:v>-2.9</c:v>
                </c:pt>
                <c:pt idx="11">
                  <c:v>-3.2</c:v>
                </c:pt>
                <c:pt idx="12">
                  <c:v>0.3</c:v>
                </c:pt>
                <c:pt idx="13">
                  <c:v>0.2</c:v>
                </c:pt>
                <c:pt idx="14">
                  <c:v>-5.6</c:v>
                </c:pt>
                <c:pt idx="15">
                  <c:v>-4</c:v>
                </c:pt>
                <c:pt idx="16">
                  <c:v>-2</c:v>
                </c:pt>
                <c:pt idx="17">
                  <c:v>-0.7</c:v>
                </c:pt>
                <c:pt idx="18">
                  <c:v>-0.6</c:v>
                </c:pt>
                <c:pt idx="19">
                  <c:v>0.2</c:v>
                </c:pt>
                <c:pt idx="20">
                  <c:v>1.1000000000000001</c:v>
                </c:pt>
                <c:pt idx="21">
                  <c:v>0.8</c:v>
                </c:pt>
                <c:pt idx="22">
                  <c:v>2.2999999999999998</c:v>
                </c:pt>
                <c:pt idx="23">
                  <c:v>3.4</c:v>
                </c:pt>
                <c:pt idx="24">
                  <c:v>2.8</c:v>
                </c:pt>
                <c:pt idx="25">
                  <c:v>-3.6</c:v>
                </c:pt>
                <c:pt idx="26">
                  <c:v>-2.2999999999999998</c:v>
                </c:pt>
                <c:pt idx="27">
                  <c:v>0.5</c:v>
                </c:pt>
                <c:pt idx="28">
                  <c:v>-0.6</c:v>
                </c:pt>
                <c:pt idx="29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5-4012-A2D8-E0C6754E1EC6}"/>
            </c:ext>
          </c:extLst>
        </c:ser>
        <c:ser>
          <c:idx val="10"/>
          <c:order val="3"/>
          <c:tx>
            <c:strRef>
              <c:f>'X(S)'!$M$2</c:f>
              <c:strCache>
                <c:ptCount val="1"/>
                <c:pt idx="0">
                  <c:v>min-max SVE bez SK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'X(S)'!$M$3:$M$32</c:f>
              <c:numCache>
                <c:formatCode>0.0</c:formatCode>
                <c:ptCount val="30"/>
                <c:pt idx="0">
                  <c:v>8.5</c:v>
                </c:pt>
                <c:pt idx="1">
                  <c:v>5.2</c:v>
                </c:pt>
                <c:pt idx="2">
                  <c:v>7.5</c:v>
                </c:pt>
                <c:pt idx="3">
                  <c:v>5</c:v>
                </c:pt>
                <c:pt idx="4">
                  <c:v>3.7</c:v>
                </c:pt>
                <c:pt idx="5">
                  <c:v>4.8999999999999995</c:v>
                </c:pt>
                <c:pt idx="6">
                  <c:v>6.5</c:v>
                </c:pt>
                <c:pt idx="7">
                  <c:v>7.9</c:v>
                </c:pt>
                <c:pt idx="8">
                  <c:v>9.1999999999999993</c:v>
                </c:pt>
                <c:pt idx="9">
                  <c:v>8.3000000000000007</c:v>
                </c:pt>
                <c:pt idx="10">
                  <c:v>8.5</c:v>
                </c:pt>
                <c:pt idx="11">
                  <c:v>10.8</c:v>
                </c:pt>
                <c:pt idx="12">
                  <c:v>8.1999999999999993</c:v>
                </c:pt>
                <c:pt idx="13">
                  <c:v>4</c:v>
                </c:pt>
                <c:pt idx="14">
                  <c:v>8.3000000000000007</c:v>
                </c:pt>
                <c:pt idx="15">
                  <c:v>6.6</c:v>
                </c:pt>
                <c:pt idx="16">
                  <c:v>5.7</c:v>
                </c:pt>
                <c:pt idx="17">
                  <c:v>5.6000000000000005</c:v>
                </c:pt>
                <c:pt idx="18">
                  <c:v>5</c:v>
                </c:pt>
                <c:pt idx="19">
                  <c:v>5.5</c:v>
                </c:pt>
                <c:pt idx="20">
                  <c:v>3.9</c:v>
                </c:pt>
                <c:pt idx="21">
                  <c:v>3.7</c:v>
                </c:pt>
                <c:pt idx="22">
                  <c:v>2.5</c:v>
                </c:pt>
                <c:pt idx="23">
                  <c:v>1.5000000000000004</c:v>
                </c:pt>
                <c:pt idx="24">
                  <c:v>1.7000000000000002</c:v>
                </c:pt>
                <c:pt idx="25">
                  <c:v>5.4</c:v>
                </c:pt>
                <c:pt idx="26">
                  <c:v>5</c:v>
                </c:pt>
                <c:pt idx="27">
                  <c:v>3.8</c:v>
                </c:pt>
                <c:pt idx="28">
                  <c:v>4.0999999999999996</c:v>
                </c:pt>
                <c:pt idx="29">
                  <c:v>5.6000000000000005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65-4012-A2D8-E0C6754E1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762064"/>
        <c:axId val="880766384"/>
      </c:areaChart>
      <c:barChart>
        <c:barDir val="col"/>
        <c:grouping val="clustered"/>
        <c:varyColors val="0"/>
        <c:ser>
          <c:idx val="1"/>
          <c:order val="6"/>
          <c:tx>
            <c:strRef>
              <c:f>'X(S)'!$O$2</c:f>
              <c:strCache>
                <c:ptCount val="1"/>
                <c:pt idx="0">
                  <c:v>krízy (-)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  <a:alpha val="48000"/>
              </a:schemeClr>
            </a:solidFill>
            <a:ln>
              <a:noFill/>
            </a:ln>
            <a:effectLst/>
          </c:spPr>
          <c:invertIfNegative val="0"/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'X(S)'!$O$3:$O$36</c:f>
              <c:numCache>
                <c:formatCode>General</c:formatCode>
                <c:ptCount val="34"/>
                <c:pt idx="14">
                  <c:v>-8</c:v>
                </c:pt>
                <c:pt idx="15">
                  <c:v>-8</c:v>
                </c:pt>
                <c:pt idx="25">
                  <c:v>-8</c:v>
                </c:pt>
                <c:pt idx="26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C65-4012-A2D8-E0C6754E1EC6}"/>
            </c:ext>
          </c:extLst>
        </c:ser>
        <c:ser>
          <c:idx val="2"/>
          <c:order val="7"/>
          <c:tx>
            <c:strRef>
              <c:f>'X(S)'!$P$2</c:f>
              <c:strCache>
                <c:ptCount val="1"/>
                <c:pt idx="0">
                  <c:v>krízy (+)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  <a:alpha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5"/>
              <c:layout>
                <c:manualLayout>
                  <c:x val="-2.1555041817628959E-3"/>
                  <c:y val="6.95022940275681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7549DE1-3D7B-49D8-9FCF-82AE7B59BC1F}" type="CELLREF">
                      <a:rPr lang="en-US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5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969523037841998"/>
                      <c:h val="7.3751667908788135E-2"/>
                    </c:manualLayout>
                  </c15:layout>
                  <c15:dlblFieldTable>
                    <c15:dlblFTEntry>
                      <c15:txfldGUID>{07549DE1-3D7B-49D8-9FCF-82AE7B59BC1F}</c15:txfldGUID>
                      <c15:f>'X(S)'!$Q$17</c15:f>
                      <c15:dlblFieldTableCache>
                        <c:ptCount val="1"/>
                        <c:pt idx="0">
                          <c:v>finančná kríza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1C65-4012-A2D8-E0C6754E1EC6}"/>
                </c:ext>
              </c:extLst>
            </c:dLbl>
            <c:dLbl>
              <c:idx val="25"/>
              <c:layout>
                <c:manualLayout>
                  <c:x val="1.5088614134710106E-2"/>
                  <c:y val="5.370641422247340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75BF557-9D00-4517-98C9-28526D68314A}" type="CELLREF">
                      <a:rPr lang="en-US">
                        <a:solidFill>
                          <a:schemeClr val="accent5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5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89615510668641"/>
                      <c:h val="0.11166207794818114"/>
                    </c:manualLayout>
                  </c15:layout>
                  <c15:dlblFieldTable>
                    <c15:dlblFTEntry>
                      <c15:txfldGUID>{975BF557-9D00-4517-98C9-28526D68314A}</c15:txfldGUID>
                      <c15:f>'X(S)'!$Q$28</c15:f>
                      <c15:dlblFieldTableCache>
                        <c:ptCount val="1"/>
                        <c:pt idx="0">
                          <c:v>COVID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1C65-4012-A2D8-E0C6754E1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'X(S)'!$P$3:$P$36</c:f>
              <c:numCache>
                <c:formatCode>General</c:formatCode>
                <c:ptCount val="34"/>
                <c:pt idx="14">
                  <c:v>8</c:v>
                </c:pt>
                <c:pt idx="15">
                  <c:v>8</c:v>
                </c:pt>
                <c:pt idx="25">
                  <c:v>8</c:v>
                </c:pt>
                <c:pt idx="2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C65-4012-A2D8-E0C6754E1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0762064"/>
        <c:axId val="880766384"/>
      </c:barChart>
      <c:barChart>
        <c:barDir val="col"/>
        <c:grouping val="clustered"/>
        <c:varyColors val="0"/>
        <c:ser>
          <c:idx val="8"/>
          <c:order val="1"/>
          <c:tx>
            <c:strRef>
              <c:f>'X(S)'!$J$2</c:f>
              <c:strCache>
                <c:ptCount val="1"/>
                <c:pt idx="0">
                  <c:v>vstup do EÚ</c:v>
                </c:pt>
              </c:strCache>
            </c:strRef>
          </c:tx>
          <c:spPr>
            <a:solidFill>
              <a:srgbClr val="0070C0">
                <a:alpha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'X(S)'!$J$3:$J$36</c:f>
              <c:numCache>
                <c:formatCode>General</c:formatCode>
                <c:ptCount val="34"/>
                <c:pt idx="9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65-4012-A2D8-E0C6754E1EC6}"/>
            </c:ext>
          </c:extLst>
        </c:ser>
        <c:ser>
          <c:idx val="11"/>
          <c:order val="4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0070C0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65-4012-A2D8-E0C6754E1EC6}"/>
              </c:ext>
            </c:extLst>
          </c:dPt>
          <c:dLbls>
            <c:dLbl>
              <c:idx val="9"/>
              <c:layout>
                <c:manualLayout>
                  <c:x val="6.466521031525857E-2"/>
                  <c:y val="1.421640376477237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7C445D2-F0B3-4DB4-A26F-D8400ADF3BEB}" type="CELLREF">
                      <a:rPr lang="en-US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[CELLREF]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11863419787152"/>
                      <c:h val="5.7955663725707735E-2"/>
                    </c:manualLayout>
                  </c15:layout>
                  <c15:dlblFieldTable>
                    <c15:dlblFTEntry>
                      <c15:txfldGUID>{67C445D2-F0B3-4DB4-A26F-D8400ADF3BEB}</c15:txfldGUID>
                      <c15:f>'X(S)'!$J$2</c15:f>
                      <c15:dlblFieldTableCache>
                        <c:ptCount val="1"/>
                        <c:pt idx="0">
                          <c:v>vstup do EÚ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1C65-4012-A2D8-E0C6754E1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'X(S)'!$K$3:$K$32</c:f>
              <c:numCache>
                <c:formatCode>General</c:formatCode>
                <c:ptCount val="30"/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65-4012-A2D8-E0C6754E1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14"/>
        <c:overlap val="100"/>
        <c:axId val="1096061023"/>
        <c:axId val="1096262143"/>
      </c:barChart>
      <c:lineChart>
        <c:grouping val="standard"/>
        <c:varyColors val="0"/>
        <c:ser>
          <c:idx val="0"/>
          <c:order val="0"/>
          <c:tx>
            <c:strRef>
              <c:f>'X(S)'!$B$2</c:f>
              <c:strCache>
                <c:ptCount val="1"/>
                <c:pt idx="0">
                  <c:v>SK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'X(S)'!$A$3:$A$36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2025OS</c:v>
                </c:pt>
                <c:pt idx="31">
                  <c:v>2026R</c:v>
                </c:pt>
                <c:pt idx="32">
                  <c:v>2027R</c:v>
                </c:pt>
                <c:pt idx="33">
                  <c:v>2028R</c:v>
                </c:pt>
              </c:strCache>
            </c:strRef>
          </c:cat>
          <c:val>
            <c:numRef>
              <c:f>'X(S)'!$B$3:$B$36</c:f>
              <c:numCache>
                <c:formatCode>0.0</c:formatCode>
                <c:ptCount val="34"/>
                <c:pt idx="0">
                  <c:v>5.2</c:v>
                </c:pt>
                <c:pt idx="1">
                  <c:v>1.2</c:v>
                </c:pt>
                <c:pt idx="2">
                  <c:v>1.8</c:v>
                </c:pt>
                <c:pt idx="3">
                  <c:v>1.8</c:v>
                </c:pt>
                <c:pt idx="4">
                  <c:v>1.9</c:v>
                </c:pt>
                <c:pt idx="5">
                  <c:v>0.8</c:v>
                </c:pt>
                <c:pt idx="6">
                  <c:v>-0.4</c:v>
                </c:pt>
                <c:pt idx="7">
                  <c:v>-0.7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2</c:v>
                </c:pt>
                <c:pt idx="11">
                  <c:v>0.7</c:v>
                </c:pt>
                <c:pt idx="12">
                  <c:v>1.3</c:v>
                </c:pt>
                <c:pt idx="13">
                  <c:v>1.5</c:v>
                </c:pt>
                <c:pt idx="14">
                  <c:v>-3.3</c:v>
                </c:pt>
                <c:pt idx="15">
                  <c:v>-4</c:v>
                </c:pt>
                <c:pt idx="16">
                  <c:v>-1.3</c:v>
                </c:pt>
                <c:pt idx="17">
                  <c:v>-1.7</c:v>
                </c:pt>
                <c:pt idx="18">
                  <c:v>-0.3</c:v>
                </c:pt>
                <c:pt idx="19">
                  <c:v>0.2</c:v>
                </c:pt>
                <c:pt idx="20">
                  <c:v>2.1</c:v>
                </c:pt>
                <c:pt idx="21">
                  <c:v>0.8</c:v>
                </c:pt>
                <c:pt idx="22">
                  <c:v>2.2999999999999998</c:v>
                </c:pt>
                <c:pt idx="23">
                  <c:v>2.2000000000000002</c:v>
                </c:pt>
                <c:pt idx="24">
                  <c:v>2</c:v>
                </c:pt>
                <c:pt idx="25">
                  <c:v>-1.7</c:v>
                </c:pt>
                <c:pt idx="26">
                  <c:v>-2.1</c:v>
                </c:pt>
                <c:pt idx="27">
                  <c:v>1.2</c:v>
                </c:pt>
                <c:pt idx="28">
                  <c:v>-1.7</c:v>
                </c:pt>
                <c:pt idx="29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65-4012-A2D8-E0C6754E1EC6}"/>
            </c:ext>
          </c:extLst>
        </c:ser>
        <c:ser>
          <c:idx val="12"/>
          <c:order val="5"/>
          <c:tx>
            <c:strRef>
              <c:f>'X(S)'!$N$2</c:f>
              <c:strCache>
                <c:ptCount val="1"/>
              </c:strCache>
            </c:strRef>
          </c:tx>
          <c:spPr>
            <a:ln w="317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2.155504181762817E-3"/>
                  <c:y val="2.7085121926887178E-2"/>
                </c:manualLayout>
              </c:layout>
              <c:tx>
                <c:rich>
                  <a:bodyPr/>
                  <a:lstStyle/>
                  <a:p>
                    <a:fld id="{73E6F46D-F4FF-4066-979A-D06C8AD8C93B}" type="CELLREF">
                      <a:rPr lang="en-US"/>
                      <a:pPr/>
                      <a:t>[CELLREF]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{73E6F46D-F4FF-4066-979A-D06C8AD8C93B}</c15:txfldGUID>
                      <c15:f>'X(S)'!$B$2</c15:f>
                      <c15:dlblFieldTableCache>
                        <c:ptCount val="1"/>
                        <c:pt idx="0">
                          <c:v>SK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814B-4D15-908A-2C1D82F1E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'X(S)'!$N$3:$N$36</c:f>
              <c:numCache>
                <c:formatCode>General</c:formatCode>
                <c:ptCount val="34"/>
                <c:pt idx="29" formatCode="0.0">
                  <c:v>-1.4</c:v>
                </c:pt>
                <c:pt idx="30" formatCode="0.0">
                  <c:v>-1.017470320744734</c:v>
                </c:pt>
                <c:pt idx="31" formatCode="0.0">
                  <c:v>-0.53582274292854004</c:v>
                </c:pt>
                <c:pt idx="32" formatCode="0.0">
                  <c:v>-1.3559341070862403</c:v>
                </c:pt>
                <c:pt idx="33" formatCode="0.0">
                  <c:v>-1.435650386536421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65-4012-A2D8-E0C6754E1EC6}"/>
            </c:ext>
          </c:extLst>
        </c:ser>
        <c:ser>
          <c:idx val="3"/>
          <c:order val="8"/>
          <c:tx>
            <c:strRef>
              <c:f>'X(S)'!$H$2</c:f>
              <c:strCache>
                <c:ptCount val="1"/>
                <c:pt idx="0">
                  <c:v>CZ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8.6220167270517414E-3"/>
                  <c:y val="-1.2037831967505436E-2"/>
                </c:manualLayout>
              </c:layout>
              <c:tx>
                <c:rich>
                  <a:bodyPr/>
                  <a:lstStyle/>
                  <a:p>
                    <a:fld id="{C7930DC9-BC83-4CF4-8A87-B78BE3C2EE6B}" type="SERIESNAME">
                      <a:rPr lang="en-US"/>
                      <a:pPr/>
                      <a:t>[SERIES NAME]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14B-4D15-908A-2C1D82F1E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'X(S)'!$H$3:$H$32</c:f>
              <c:numCache>
                <c:formatCode>0.0</c:formatCode>
                <c:ptCount val="30"/>
                <c:pt idx="0">
                  <c:v>6</c:v>
                </c:pt>
                <c:pt idx="1">
                  <c:v>4.9000000000000004</c:v>
                </c:pt>
                <c:pt idx="2">
                  <c:v>4.7</c:v>
                </c:pt>
                <c:pt idx="3">
                  <c:v>4.5999999999999996</c:v>
                </c:pt>
                <c:pt idx="4">
                  <c:v>3.7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2.5</c:v>
                </c:pt>
                <c:pt idx="9">
                  <c:v>4.5999999999999996</c:v>
                </c:pt>
                <c:pt idx="10">
                  <c:v>4.4000000000000004</c:v>
                </c:pt>
                <c:pt idx="11">
                  <c:v>4.2</c:v>
                </c:pt>
                <c:pt idx="12">
                  <c:v>5</c:v>
                </c:pt>
                <c:pt idx="13">
                  <c:v>3.8</c:v>
                </c:pt>
                <c:pt idx="14">
                  <c:v>0.1</c:v>
                </c:pt>
                <c:pt idx="15">
                  <c:v>0.4</c:v>
                </c:pt>
                <c:pt idx="16">
                  <c:v>1.5</c:v>
                </c:pt>
                <c:pt idx="17">
                  <c:v>2.1</c:v>
                </c:pt>
                <c:pt idx="18">
                  <c:v>2.2999999999999998</c:v>
                </c:pt>
                <c:pt idx="19">
                  <c:v>2.1</c:v>
                </c:pt>
                <c:pt idx="20">
                  <c:v>3.3</c:v>
                </c:pt>
                <c:pt idx="21">
                  <c:v>4</c:v>
                </c:pt>
                <c:pt idx="22">
                  <c:v>4.8</c:v>
                </c:pt>
                <c:pt idx="23">
                  <c:v>4.9000000000000004</c:v>
                </c:pt>
                <c:pt idx="24">
                  <c:v>4.5</c:v>
                </c:pt>
                <c:pt idx="25">
                  <c:v>-0.6</c:v>
                </c:pt>
                <c:pt idx="26">
                  <c:v>-0.5</c:v>
                </c:pt>
                <c:pt idx="27">
                  <c:v>1.5</c:v>
                </c:pt>
                <c:pt idx="28">
                  <c:v>0.8</c:v>
                </c:pt>
                <c:pt idx="29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B-4D15-908A-2C1D82F1E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762064"/>
        <c:axId val="880766384"/>
      </c:lineChart>
      <c:catAx>
        <c:axId val="88076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6384"/>
        <c:crosses val="autoZero"/>
        <c:auto val="1"/>
        <c:lblAlgn val="ctr"/>
        <c:lblOffset val="100"/>
        <c:tickLblSkip val="1"/>
        <c:noMultiLvlLbl val="0"/>
      </c:catAx>
      <c:valAx>
        <c:axId val="880766384"/>
        <c:scaling>
          <c:orientation val="minMax"/>
          <c:max val="9"/>
          <c:min val="-8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762064"/>
        <c:crossesAt val="1"/>
        <c:crossBetween val="between"/>
      </c:valAx>
      <c:valAx>
        <c:axId val="1096262143"/>
        <c:scaling>
          <c:orientation val="minMax"/>
          <c:max val="8"/>
          <c:min val="-8"/>
        </c:scaling>
        <c:delete val="1"/>
        <c:axPos val="r"/>
        <c:numFmt formatCode="General" sourceLinked="1"/>
        <c:majorTickMark val="out"/>
        <c:minorTickMark val="none"/>
        <c:tickLblPos val="nextTo"/>
        <c:crossAx val="1096061023"/>
        <c:crosses val="max"/>
        <c:crossBetween val="between"/>
      </c:valAx>
      <c:catAx>
        <c:axId val="1096061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6262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1954578944322308"/>
          <c:y val="0.89711602277012648"/>
          <c:w val="0.47216030569462142"/>
          <c:h val="4.7999433179250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5</xdr:row>
      <xdr:rowOff>85725</xdr:rowOff>
    </xdr:from>
    <xdr:to>
      <xdr:col>8</xdr:col>
      <xdr:colOff>466725</xdr:colOff>
      <xdr:row>26</xdr:row>
      <xdr:rowOff>32122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12FE21-BFF7-4392-945D-048284C52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533400</xdr:colOff>
      <xdr:row>4</xdr:row>
      <xdr:rowOff>180975</xdr:rowOff>
    </xdr:from>
    <xdr:to>
      <xdr:col>17</xdr:col>
      <xdr:colOff>329293</xdr:colOff>
      <xdr:row>26</xdr:row>
      <xdr:rowOff>164111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9BCB6C-153C-4910-9857-8B66351A9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561694</xdr:colOff>
      <xdr:row>17</xdr:row>
      <xdr:rowOff>16809</xdr:rowOff>
    </xdr:from>
    <xdr:to>
      <xdr:col>24</xdr:col>
      <xdr:colOff>637894</xdr:colOff>
      <xdr:row>37</xdr:row>
      <xdr:rowOff>129613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F23EC4-FEE2-4F99-819F-FA1E6F758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689428</xdr:colOff>
      <xdr:row>8</xdr:row>
      <xdr:rowOff>54430</xdr:rowOff>
    </xdr:from>
    <xdr:to>
      <xdr:col>32</xdr:col>
      <xdr:colOff>485321</xdr:colOff>
      <xdr:row>29</xdr:row>
      <xdr:rowOff>73934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07E02F-8A27-4323-A253-3F1AA03CB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269875</xdr:colOff>
      <xdr:row>0</xdr:row>
      <xdr:rowOff>116418</xdr:rowOff>
    </xdr:from>
    <xdr:to>
      <xdr:col>22</xdr:col>
      <xdr:colOff>490855</xdr:colOff>
      <xdr:row>0</xdr:row>
      <xdr:rowOff>492339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D411DF3-A831-4193-834F-BBF1443F33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5475" y="116418"/>
          <a:ext cx="728980" cy="37592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343958</xdr:colOff>
      <xdr:row>0</xdr:row>
      <xdr:rowOff>116418</xdr:rowOff>
    </xdr:from>
    <xdr:to>
      <xdr:col>30</xdr:col>
      <xdr:colOff>26246</xdr:colOff>
      <xdr:row>0</xdr:row>
      <xdr:rowOff>484719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EF0BDFB-E3E9-421A-8EE6-94BDF49CDE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9008" y="116418"/>
          <a:ext cx="698288" cy="3683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NBS2">
  <a:themeElements>
    <a:clrScheme name="NBS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0067AB"/>
      </a:accent2>
      <a:accent3>
        <a:srgbClr val="CCE1EE"/>
      </a:accent3>
      <a:accent4>
        <a:srgbClr val="A5835A"/>
      </a:accent4>
      <a:accent5>
        <a:srgbClr val="74253E"/>
      </a:accent5>
      <a:accent6>
        <a:srgbClr val="00594F"/>
      </a:accent6>
      <a:hlink>
        <a:srgbClr val="1C355E"/>
      </a:hlink>
      <a:folHlink>
        <a:srgbClr val="73253E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1BBC-4DA5-4F08-A4DC-657A0511EE23}">
  <dimension ref="A1"/>
  <sheetViews>
    <sheetView showGridLines="0" tabSelected="1" workbookViewId="0">
      <selection activeCell="K32" sqref="K32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1C32-A506-47A4-96C2-24EF983B5DD0}">
  <dimension ref="A1:AT42"/>
  <sheetViews>
    <sheetView showGridLines="0" zoomScale="85" zoomScaleNormal="85" workbookViewId="0">
      <selection activeCell="K45" sqref="K45"/>
    </sheetView>
  </sheetViews>
  <sheetFormatPr defaultRowHeight="15.75" x14ac:dyDescent="0.25"/>
  <cols>
    <col min="1" max="1" width="9.21875" style="6"/>
  </cols>
  <sheetData>
    <row r="1" spans="1:46" x14ac:dyDescent="0.25">
      <c r="A1" s="1" t="s">
        <v>0</v>
      </c>
      <c r="K1" t="s">
        <v>10</v>
      </c>
      <c r="AF1" s="116" t="s">
        <v>361</v>
      </c>
      <c r="AP1" t="s">
        <v>10</v>
      </c>
    </row>
    <row r="2" spans="1:46" x14ac:dyDescent="0.25">
      <c r="A2" s="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13</v>
      </c>
      <c r="K2" s="5" t="s">
        <v>9</v>
      </c>
      <c r="L2" s="5" t="s">
        <v>9</v>
      </c>
      <c r="M2" s="5" t="s">
        <v>282</v>
      </c>
      <c r="N2" s="5" t="s">
        <v>362</v>
      </c>
      <c r="O2" s="5" t="s">
        <v>363</v>
      </c>
      <c r="AF2" s="2"/>
      <c r="AG2" s="3" t="s">
        <v>1</v>
      </c>
      <c r="AH2" s="4" t="s">
        <v>2</v>
      </c>
      <c r="AI2" s="4" t="s">
        <v>3</v>
      </c>
      <c r="AJ2" s="4" t="s">
        <v>4</v>
      </c>
      <c r="AK2" s="4" t="s">
        <v>5</v>
      </c>
      <c r="AL2" s="4" t="s">
        <v>6</v>
      </c>
      <c r="AM2" s="4" t="s">
        <v>7</v>
      </c>
      <c r="AN2" s="4" t="s">
        <v>8</v>
      </c>
      <c r="AO2" s="5" t="s">
        <v>13</v>
      </c>
      <c r="AP2" s="5" t="s">
        <v>9</v>
      </c>
      <c r="AQ2" s="5" t="s">
        <v>364</v>
      </c>
      <c r="AR2" s="5" t="s">
        <v>282</v>
      </c>
      <c r="AS2" s="5" t="s">
        <v>362</v>
      </c>
      <c r="AT2" s="5" t="s">
        <v>363</v>
      </c>
    </row>
    <row r="3" spans="1:46" x14ac:dyDescent="0.25">
      <c r="A3" s="6">
        <v>1995</v>
      </c>
      <c r="B3" s="7">
        <v>3.2</v>
      </c>
      <c r="C3" s="8">
        <v>2.1</v>
      </c>
      <c r="D3" s="8">
        <v>3.2</v>
      </c>
      <c r="E3" s="8">
        <v>0.6</v>
      </c>
      <c r="F3" s="8">
        <v>2.7</v>
      </c>
      <c r="G3" s="8">
        <v>4.0999999999999996</v>
      </c>
      <c r="H3" s="8">
        <v>5.5</v>
      </c>
      <c r="I3" s="8">
        <v>5.4</v>
      </c>
      <c r="K3" s="8">
        <f t="shared" ref="K3:K11" si="0">MIN(C3:I3)</f>
        <v>0.6</v>
      </c>
      <c r="L3" s="8">
        <f t="shared" ref="L3:L11" si="1">MAX(C3:I3)-K3</f>
        <v>4.9000000000000004</v>
      </c>
      <c r="AF3" s="6">
        <v>1995</v>
      </c>
      <c r="AG3">
        <f>VLOOKUP(AG$2,GI!$A$10:$AE$44,ROW()-1,FALSE)</f>
        <v>3.2</v>
      </c>
      <c r="AH3">
        <f>VLOOKUP(AH$2,GI!$A$10:$AE$44,ROW()-1,FALSE)</f>
        <v>2.1</v>
      </c>
      <c r="AI3">
        <f>VLOOKUP(AI$2,GI!$A$10:$AE$44,ROW()-1,FALSE)</f>
        <v>3.2</v>
      </c>
      <c r="AJ3">
        <f>VLOOKUP(AJ$2,GI!$A$10:$AE$44,ROW()-1,FALSE)</f>
        <v>0.6</v>
      </c>
      <c r="AK3">
        <f>VLOOKUP(AK$2,GI!$A$10:$AE$44,ROW()-1,FALSE)</f>
        <v>2.7</v>
      </c>
      <c r="AL3">
        <f>VLOOKUP(AL$2,GI!$A$10:$AE$44,ROW()-1,FALSE)</f>
        <v>4.0999999999999996</v>
      </c>
      <c r="AM3">
        <f>VLOOKUP(AM$2,GI!$A$10:$AE$44,ROW()-1,FALSE)</f>
        <v>5.5</v>
      </c>
      <c r="AN3">
        <f>VLOOKUP(AN$2,GI!$A$10:$AE$44,ROW()-1,FALSE)</f>
        <v>5.4</v>
      </c>
      <c r="AP3" s="8">
        <f>MIN(AH3:AN3)</f>
        <v>0.6</v>
      </c>
      <c r="AQ3" s="8">
        <f>MAX(AH3:AN3)-AP3</f>
        <v>4.9000000000000004</v>
      </c>
    </row>
    <row r="4" spans="1:46" x14ac:dyDescent="0.25">
      <c r="A4" s="6">
        <v>1996</v>
      </c>
      <c r="B4" s="7">
        <v>4.7</v>
      </c>
      <c r="C4" s="8">
        <v>2.6</v>
      </c>
      <c r="D4" s="8">
        <v>2.4</v>
      </c>
      <c r="E4" s="8">
        <v>1.9</v>
      </c>
      <c r="F4" s="8">
        <v>3</v>
      </c>
      <c r="G4" s="8">
        <v>4</v>
      </c>
      <c r="H4" s="8">
        <v>4.5999999999999996</v>
      </c>
      <c r="I4" s="8">
        <v>4.9000000000000004</v>
      </c>
      <c r="K4" s="8">
        <f t="shared" si="0"/>
        <v>1.9</v>
      </c>
      <c r="L4" s="8">
        <f t="shared" si="1"/>
        <v>3.0000000000000004</v>
      </c>
      <c r="AF4" s="6">
        <v>1996</v>
      </c>
      <c r="AG4">
        <f>VLOOKUP(AG$2,GI!$A$10:$AE$44,ROW()-1,FALSE)</f>
        <v>4.7</v>
      </c>
      <c r="AH4">
        <f>VLOOKUP(AH$2,GI!$A$10:$AE$44,ROW()-1,FALSE)</f>
        <v>2.6</v>
      </c>
      <c r="AI4">
        <f>VLOOKUP(AI$2,GI!$A$10:$AE$44,ROW()-1,FALSE)</f>
        <v>2.4</v>
      </c>
      <c r="AJ4">
        <f>VLOOKUP(AJ$2,GI!$A$10:$AE$44,ROW()-1,FALSE)</f>
        <v>1.9</v>
      </c>
      <c r="AK4">
        <f>VLOOKUP(AK$2,GI!$A$10:$AE$44,ROW()-1,FALSE)</f>
        <v>3</v>
      </c>
      <c r="AL4">
        <f>VLOOKUP(AL$2,GI!$A$10:$AE$44,ROW()-1,FALSE)</f>
        <v>4</v>
      </c>
      <c r="AM4">
        <f>VLOOKUP(AM$2,GI!$A$10:$AE$44,ROW()-1,FALSE)</f>
        <v>4.5999999999999996</v>
      </c>
      <c r="AN4">
        <f>VLOOKUP(AN$2,GI!$A$10:$AE$44,ROW()-1,FALSE)</f>
        <v>4.9000000000000004</v>
      </c>
      <c r="AP4" s="8">
        <f t="shared" ref="AP4:AP11" si="2">MIN(AH4:AN4)</f>
        <v>1.9</v>
      </c>
      <c r="AQ4" s="8">
        <f t="shared" ref="AQ4:AQ11" si="3">MAX(AH4:AN4)-AP4</f>
        <v>3.0000000000000004</v>
      </c>
    </row>
    <row r="5" spans="1:46" x14ac:dyDescent="0.25">
      <c r="A5" s="6">
        <v>1997</v>
      </c>
      <c r="B5" s="7">
        <v>6.2</v>
      </c>
      <c r="C5" s="8">
        <v>1.6</v>
      </c>
      <c r="D5" s="8">
        <v>2.2999999999999998</v>
      </c>
      <c r="E5" s="8">
        <v>2.9</v>
      </c>
      <c r="F5" s="8">
        <v>3.4</v>
      </c>
      <c r="G5" s="8">
        <v>3.7</v>
      </c>
      <c r="H5" s="8">
        <v>4.3</v>
      </c>
      <c r="I5" s="8">
        <v>4.5999999999999996</v>
      </c>
      <c r="K5" s="8">
        <f t="shared" si="0"/>
        <v>1.6</v>
      </c>
      <c r="L5" s="8">
        <f t="shared" si="1"/>
        <v>2.9999999999999996</v>
      </c>
      <c r="AF5" s="6">
        <v>1997</v>
      </c>
      <c r="AG5">
        <f>VLOOKUP(AG$2,GI!$A$10:$AE$44,ROW()-1,FALSE)</f>
        <v>6.2</v>
      </c>
      <c r="AH5">
        <f>VLOOKUP(AH$2,GI!$A$10:$AE$44,ROW()-1,FALSE)</f>
        <v>1.6</v>
      </c>
      <c r="AI5">
        <f>VLOOKUP(AI$2,GI!$A$10:$AE$44,ROW()-1,FALSE)</f>
        <v>2.2999999999999998</v>
      </c>
      <c r="AJ5">
        <f>VLOOKUP(AJ$2,GI!$A$10:$AE$44,ROW()-1,FALSE)</f>
        <v>2.9</v>
      </c>
      <c r="AK5">
        <f>VLOOKUP(AK$2,GI!$A$10:$AE$44,ROW()-1,FALSE)</f>
        <v>3.4</v>
      </c>
      <c r="AL5">
        <f>VLOOKUP(AL$2,GI!$A$10:$AE$44,ROW()-1,FALSE)</f>
        <v>3.7</v>
      </c>
      <c r="AM5">
        <f>VLOOKUP(AM$2,GI!$A$10:$AE$44,ROW()-1,FALSE)</f>
        <v>4.3</v>
      </c>
      <c r="AN5">
        <f>VLOOKUP(AN$2,GI!$A$10:$AE$44,ROW()-1,FALSE)</f>
        <v>4.5999999999999996</v>
      </c>
      <c r="AP5" s="8">
        <f t="shared" si="2"/>
        <v>1.6</v>
      </c>
      <c r="AQ5" s="8">
        <f t="shared" si="3"/>
        <v>2.9999999999999996</v>
      </c>
    </row>
    <row r="6" spans="1:46" x14ac:dyDescent="0.25">
      <c r="A6" s="6">
        <v>1998</v>
      </c>
      <c r="B6" s="7">
        <v>4.9000000000000004</v>
      </c>
      <c r="C6" s="8">
        <v>1.6</v>
      </c>
      <c r="D6" s="8">
        <v>2.5</v>
      </c>
      <c r="E6" s="8">
        <v>3.5</v>
      </c>
      <c r="F6" s="8">
        <v>3.4</v>
      </c>
      <c r="G6" s="8">
        <v>3.7</v>
      </c>
      <c r="H6" s="8">
        <v>4.3</v>
      </c>
      <c r="I6" s="8">
        <v>5.3</v>
      </c>
      <c r="K6" s="8">
        <f t="shared" si="0"/>
        <v>1.6</v>
      </c>
      <c r="L6" s="8">
        <f t="shared" si="1"/>
        <v>3.6999999999999997</v>
      </c>
      <c r="AF6" s="6">
        <v>1998</v>
      </c>
      <c r="AG6">
        <f>VLOOKUP(AG$2,GI!$A$10:$AE$44,ROW()-1,FALSE)</f>
        <v>4.9000000000000004</v>
      </c>
      <c r="AH6">
        <f>VLOOKUP(AH$2,GI!$A$10:$AE$44,ROW()-1,FALSE)</f>
        <v>1.6</v>
      </c>
      <c r="AI6">
        <f>VLOOKUP(AI$2,GI!$A$10:$AE$44,ROW()-1,FALSE)</f>
        <v>2.5</v>
      </c>
      <c r="AJ6">
        <f>VLOOKUP(AJ$2,GI!$A$10:$AE$44,ROW()-1,FALSE)</f>
        <v>3.5</v>
      </c>
      <c r="AK6">
        <f>VLOOKUP(AK$2,GI!$A$10:$AE$44,ROW()-1,FALSE)</f>
        <v>3.4</v>
      </c>
      <c r="AL6">
        <f>VLOOKUP(AL$2,GI!$A$10:$AE$44,ROW()-1,FALSE)</f>
        <v>3.7</v>
      </c>
      <c r="AM6">
        <f>VLOOKUP(AM$2,GI!$A$10:$AE$44,ROW()-1,FALSE)</f>
        <v>4.3</v>
      </c>
      <c r="AN6">
        <f>VLOOKUP(AN$2,GI!$A$10:$AE$44,ROW()-1,FALSE)</f>
        <v>5.3</v>
      </c>
      <c r="AP6" s="8">
        <f t="shared" si="2"/>
        <v>1.6</v>
      </c>
      <c r="AQ6" s="8">
        <f t="shared" si="3"/>
        <v>3.6999999999999997</v>
      </c>
    </row>
    <row r="7" spans="1:46" x14ac:dyDescent="0.25">
      <c r="A7" s="6">
        <v>1999</v>
      </c>
      <c r="B7" s="7">
        <v>3.8</v>
      </c>
      <c r="C7" s="8">
        <v>1.8</v>
      </c>
      <c r="D7" s="8">
        <v>2.6</v>
      </c>
      <c r="E7" s="8">
        <v>3.4</v>
      </c>
      <c r="F7" s="8">
        <v>3</v>
      </c>
      <c r="G7" s="8">
        <v>4.0999999999999996</v>
      </c>
      <c r="H7" s="8">
        <v>3.7</v>
      </c>
      <c r="I7" s="8">
        <v>4.7</v>
      </c>
      <c r="K7" s="8">
        <f t="shared" si="0"/>
        <v>1.8</v>
      </c>
      <c r="L7" s="8">
        <f t="shared" si="1"/>
        <v>2.9000000000000004</v>
      </c>
      <c r="AF7" s="6">
        <v>1999</v>
      </c>
      <c r="AG7">
        <f>VLOOKUP(AG$2,GI!$A$10:$AE$44,ROW()-1,FALSE)</f>
        <v>3.8</v>
      </c>
      <c r="AH7">
        <f>VLOOKUP(AH$2,GI!$A$10:$AE$44,ROW()-1,FALSE)</f>
        <v>1.8</v>
      </c>
      <c r="AI7">
        <f>VLOOKUP(AI$2,GI!$A$10:$AE$44,ROW()-1,FALSE)</f>
        <v>2.6</v>
      </c>
      <c r="AJ7">
        <f>VLOOKUP(AJ$2,GI!$A$10:$AE$44,ROW()-1,FALSE)</f>
        <v>3.4</v>
      </c>
      <c r="AK7">
        <f>VLOOKUP(AK$2,GI!$A$10:$AE$44,ROW()-1,FALSE)</f>
        <v>3</v>
      </c>
      <c r="AL7">
        <f>VLOOKUP(AL$2,GI!$A$10:$AE$44,ROW()-1,FALSE)</f>
        <v>4.0999999999999996</v>
      </c>
      <c r="AM7">
        <f>VLOOKUP(AM$2,GI!$A$10:$AE$44,ROW()-1,FALSE)</f>
        <v>3.7</v>
      </c>
      <c r="AN7">
        <f>VLOOKUP(AN$2,GI!$A$10:$AE$44,ROW()-1,FALSE)</f>
        <v>4.7</v>
      </c>
      <c r="AP7" s="8">
        <f t="shared" si="2"/>
        <v>1.8</v>
      </c>
      <c r="AQ7" s="8">
        <f t="shared" si="3"/>
        <v>2.9000000000000004</v>
      </c>
    </row>
    <row r="8" spans="1:46" x14ac:dyDescent="0.25">
      <c r="A8" s="6">
        <v>2000</v>
      </c>
      <c r="B8" s="7">
        <v>3.7</v>
      </c>
      <c r="C8" s="8">
        <v>1.8</v>
      </c>
      <c r="D8" s="8">
        <v>2.4</v>
      </c>
      <c r="E8" s="8">
        <v>3.6</v>
      </c>
      <c r="F8" s="8">
        <v>2.9</v>
      </c>
      <c r="G8" s="8">
        <v>3.7</v>
      </c>
      <c r="H8" s="8">
        <v>4.5</v>
      </c>
      <c r="I8" s="8">
        <v>4.4000000000000004</v>
      </c>
      <c r="K8" s="8">
        <f t="shared" si="0"/>
        <v>1.8</v>
      </c>
      <c r="L8" s="8">
        <f t="shared" si="1"/>
        <v>2.7</v>
      </c>
      <c r="AF8" s="6">
        <v>2000</v>
      </c>
      <c r="AG8">
        <f>VLOOKUP(AG$2,GI!$A$10:$AE$44,ROW()-1,FALSE)</f>
        <v>3.7</v>
      </c>
      <c r="AH8">
        <f>VLOOKUP(AH$2,GI!$A$10:$AE$44,ROW()-1,FALSE)</f>
        <v>1.8</v>
      </c>
      <c r="AI8">
        <f>VLOOKUP(AI$2,GI!$A$10:$AE$44,ROW()-1,FALSE)</f>
        <v>2.4</v>
      </c>
      <c r="AJ8">
        <f>VLOOKUP(AJ$2,GI!$A$10:$AE$44,ROW()-1,FALSE)</f>
        <v>3.6</v>
      </c>
      <c r="AK8">
        <f>VLOOKUP(AK$2,GI!$A$10:$AE$44,ROW()-1,FALSE)</f>
        <v>2.9</v>
      </c>
      <c r="AL8">
        <f>VLOOKUP(AL$2,GI!$A$10:$AE$44,ROW()-1,FALSE)</f>
        <v>3.7</v>
      </c>
      <c r="AM8">
        <f>VLOOKUP(AM$2,GI!$A$10:$AE$44,ROW()-1,FALSE)</f>
        <v>4.5</v>
      </c>
      <c r="AN8">
        <f>VLOOKUP(AN$2,GI!$A$10:$AE$44,ROW()-1,FALSE)</f>
        <v>4.4000000000000004</v>
      </c>
      <c r="AP8" s="8">
        <f t="shared" si="2"/>
        <v>1.8</v>
      </c>
      <c r="AQ8" s="8">
        <f t="shared" si="3"/>
        <v>2.7</v>
      </c>
    </row>
    <row r="9" spans="1:46" x14ac:dyDescent="0.25">
      <c r="A9" s="6">
        <v>2001</v>
      </c>
      <c r="B9" s="7">
        <v>4</v>
      </c>
      <c r="C9" s="8">
        <v>1.5</v>
      </c>
      <c r="D9" s="8">
        <v>2.2999999999999998</v>
      </c>
      <c r="E9" s="8">
        <v>3.9</v>
      </c>
      <c r="F9" s="8">
        <v>2.8</v>
      </c>
      <c r="G9" s="8">
        <v>4</v>
      </c>
      <c r="H9" s="8">
        <v>4.0999999999999996</v>
      </c>
      <c r="I9" s="8">
        <v>4.7</v>
      </c>
      <c r="K9" s="8">
        <f t="shared" si="0"/>
        <v>1.5</v>
      </c>
      <c r="L9" s="8">
        <f t="shared" si="1"/>
        <v>3.2</v>
      </c>
      <c r="AF9" s="6">
        <v>2001</v>
      </c>
      <c r="AG9">
        <f>VLOOKUP(AG$2,GI!$A$10:$AE$44,ROW()-1,FALSE)</f>
        <v>4</v>
      </c>
      <c r="AH9">
        <f>VLOOKUP(AH$2,GI!$A$10:$AE$44,ROW()-1,FALSE)</f>
        <v>1.5</v>
      </c>
      <c r="AI9">
        <f>VLOOKUP(AI$2,GI!$A$10:$AE$44,ROW()-1,FALSE)</f>
        <v>2.2999999999999998</v>
      </c>
      <c r="AJ9">
        <f>VLOOKUP(AJ$2,GI!$A$10:$AE$44,ROW()-1,FALSE)</f>
        <v>3.9</v>
      </c>
      <c r="AK9">
        <f>VLOOKUP(AK$2,GI!$A$10:$AE$44,ROW()-1,FALSE)</f>
        <v>2.8</v>
      </c>
      <c r="AL9">
        <f>VLOOKUP(AL$2,GI!$A$10:$AE$44,ROW()-1,FALSE)</f>
        <v>4</v>
      </c>
      <c r="AM9">
        <f>VLOOKUP(AM$2,GI!$A$10:$AE$44,ROW()-1,FALSE)</f>
        <v>4.0999999999999996</v>
      </c>
      <c r="AN9">
        <f>VLOOKUP(AN$2,GI!$A$10:$AE$44,ROW()-1,FALSE)</f>
        <v>4.7</v>
      </c>
      <c r="AP9" s="8">
        <f t="shared" si="2"/>
        <v>1.5</v>
      </c>
      <c r="AQ9" s="8">
        <f t="shared" si="3"/>
        <v>3.2</v>
      </c>
    </row>
    <row r="10" spans="1:46" x14ac:dyDescent="0.25">
      <c r="A10" s="6">
        <v>2002</v>
      </c>
      <c r="B10" s="7">
        <v>4.2</v>
      </c>
      <c r="C10" s="8">
        <v>1.6</v>
      </c>
      <c r="D10" s="8">
        <v>3</v>
      </c>
      <c r="E10" s="8">
        <v>5.0999999999999996</v>
      </c>
      <c r="F10" s="8">
        <v>2.8</v>
      </c>
      <c r="G10" s="8">
        <v>3.8</v>
      </c>
      <c r="H10" s="8">
        <v>4</v>
      </c>
      <c r="I10" s="8">
        <v>5.9</v>
      </c>
      <c r="K10" s="8">
        <f t="shared" si="0"/>
        <v>1.6</v>
      </c>
      <c r="L10" s="8">
        <f t="shared" si="1"/>
        <v>4.3000000000000007</v>
      </c>
      <c r="AF10" s="6">
        <v>2002</v>
      </c>
      <c r="AG10">
        <f>VLOOKUP(AG$2,GI!$A$10:$AE$44,ROW()-1,FALSE)</f>
        <v>4.2</v>
      </c>
      <c r="AH10">
        <f>VLOOKUP(AH$2,GI!$A$10:$AE$44,ROW()-1,FALSE)</f>
        <v>1.6</v>
      </c>
      <c r="AI10">
        <f>VLOOKUP(AI$2,GI!$A$10:$AE$44,ROW()-1,FALSE)</f>
        <v>3</v>
      </c>
      <c r="AJ10">
        <f>VLOOKUP(AJ$2,GI!$A$10:$AE$44,ROW()-1,FALSE)</f>
        <v>5.0999999999999996</v>
      </c>
      <c r="AK10">
        <f>VLOOKUP(AK$2,GI!$A$10:$AE$44,ROW()-1,FALSE)</f>
        <v>2.8</v>
      </c>
      <c r="AL10">
        <f>VLOOKUP(AL$2,GI!$A$10:$AE$44,ROW()-1,FALSE)</f>
        <v>3.8</v>
      </c>
      <c r="AM10">
        <f>VLOOKUP(AM$2,GI!$A$10:$AE$44,ROW()-1,FALSE)</f>
        <v>4</v>
      </c>
      <c r="AN10">
        <f>VLOOKUP(AN$2,GI!$A$10:$AE$44,ROW()-1,FALSE)</f>
        <v>5.9</v>
      </c>
      <c r="AP10" s="8">
        <f t="shared" si="2"/>
        <v>1.6</v>
      </c>
      <c r="AQ10" s="8">
        <f t="shared" si="3"/>
        <v>4.3000000000000007</v>
      </c>
    </row>
    <row r="11" spans="1:46" x14ac:dyDescent="0.25">
      <c r="A11" s="6">
        <v>2003</v>
      </c>
      <c r="B11" s="7">
        <v>3.2</v>
      </c>
      <c r="C11" s="8">
        <v>3</v>
      </c>
      <c r="D11" s="8">
        <v>3.1</v>
      </c>
      <c r="E11" s="8">
        <v>3.8</v>
      </c>
      <c r="F11" s="8">
        <v>2.8</v>
      </c>
      <c r="G11" s="8">
        <v>3.8</v>
      </c>
      <c r="H11" s="8">
        <v>7.6</v>
      </c>
      <c r="I11" s="8">
        <v>5.2</v>
      </c>
      <c r="K11" s="8">
        <f t="shared" si="0"/>
        <v>2.8</v>
      </c>
      <c r="L11" s="8">
        <f t="shared" si="1"/>
        <v>4.8</v>
      </c>
      <c r="AF11" s="6">
        <v>2003</v>
      </c>
      <c r="AG11">
        <f>VLOOKUP(AG$2,GI!$A$10:$AE$44,ROW()-1,FALSE)</f>
        <v>3.2</v>
      </c>
      <c r="AH11">
        <f>VLOOKUP(AH$2,GI!$A$10:$AE$44,ROW()-1,FALSE)</f>
        <v>3</v>
      </c>
      <c r="AI11">
        <f>VLOOKUP(AI$2,GI!$A$10:$AE$44,ROW()-1,FALSE)</f>
        <v>3.1</v>
      </c>
      <c r="AJ11">
        <f>VLOOKUP(AJ$2,GI!$A$10:$AE$44,ROW()-1,FALSE)</f>
        <v>3.8</v>
      </c>
      <c r="AK11">
        <f>VLOOKUP(AK$2,GI!$A$10:$AE$44,ROW()-1,FALSE)</f>
        <v>2.8</v>
      </c>
      <c r="AL11">
        <f>VLOOKUP(AL$2,GI!$A$10:$AE$44,ROW()-1,FALSE)</f>
        <v>3.8</v>
      </c>
      <c r="AM11">
        <f>VLOOKUP(AM$2,GI!$A$10:$AE$44,ROW()-1,FALSE)</f>
        <v>7.6</v>
      </c>
      <c r="AN11">
        <f>VLOOKUP(AN$2,GI!$A$10:$AE$44,ROW()-1,FALSE)</f>
        <v>5.2</v>
      </c>
      <c r="AP11" s="8">
        <f t="shared" si="2"/>
        <v>2.8</v>
      </c>
      <c r="AQ11" s="8">
        <f t="shared" si="3"/>
        <v>4.8</v>
      </c>
    </row>
    <row r="12" spans="1:46" x14ac:dyDescent="0.25">
      <c r="A12" s="9">
        <v>2004</v>
      </c>
      <c r="B12" s="10">
        <v>3</v>
      </c>
      <c r="C12" s="11">
        <v>3.32</v>
      </c>
      <c r="D12" s="11">
        <v>3.1850000000000001</v>
      </c>
      <c r="E12" s="11">
        <v>3.7769999999999997</v>
      </c>
      <c r="F12" s="11">
        <v>2.547786431</v>
      </c>
      <c r="G12" s="11">
        <v>3.7050000000000001</v>
      </c>
      <c r="H12" s="11">
        <v>4.9000000000000004</v>
      </c>
      <c r="I12" s="11">
        <v>4.0810000000000004</v>
      </c>
      <c r="J12">
        <v>10</v>
      </c>
      <c r="K12" s="8">
        <f>MIN(C12:I12)</f>
        <v>2.547786431</v>
      </c>
      <c r="L12" s="8">
        <f>MAX(C12:I12)-K12</f>
        <v>2.3522135690000003</v>
      </c>
      <c r="N12">
        <f>B12</f>
        <v>3</v>
      </c>
      <c r="O12" s="8">
        <f>AVERAGE(C12:I12)</f>
        <v>3.6451123472857141</v>
      </c>
      <c r="AF12" s="9">
        <v>2004</v>
      </c>
      <c r="AG12">
        <f>VLOOKUP(AG$2,GI!$A$10:$AE$44,ROW()-1,FALSE)</f>
        <v>3</v>
      </c>
      <c r="AH12">
        <f>VLOOKUP(AH$2,GI!$A$10:$AE$44,ROW()-1,FALSE)</f>
        <v>3.8</v>
      </c>
      <c r="AI12">
        <f>VLOOKUP(AI$2,GI!$A$10:$AE$44,ROW()-1,FALSE)</f>
        <v>3.6</v>
      </c>
      <c r="AJ12">
        <f>VLOOKUP(AJ$2,GI!$A$10:$AE$44,ROW()-1,FALSE)</f>
        <v>3.8</v>
      </c>
      <c r="AK12">
        <f>VLOOKUP(AK$2,GI!$A$10:$AE$44,ROW()-1,FALSE)</f>
        <v>2.9</v>
      </c>
      <c r="AL12">
        <f>VLOOKUP(AL$2,GI!$A$10:$AE$44,ROW()-1,FALSE)</f>
        <v>4</v>
      </c>
      <c r="AM12">
        <f>VLOOKUP(AM$2,GI!$A$10:$AE$44,ROW()-1,FALSE)</f>
        <v>5</v>
      </c>
      <c r="AN12">
        <f>VLOOKUP(AN$2,GI!$A$10:$AE$44,ROW()-1,FALSE)</f>
        <v>4.4000000000000004</v>
      </c>
      <c r="AO12">
        <v>10</v>
      </c>
      <c r="AP12" s="8">
        <f>MIN(AH12:AN12)</f>
        <v>2.9</v>
      </c>
      <c r="AQ12" s="8">
        <f>MAX(AH12:AN12)-AP12</f>
        <v>2.1</v>
      </c>
      <c r="AS12">
        <f>AG12</f>
        <v>3</v>
      </c>
      <c r="AT12" s="8">
        <f>AVERAGE(AH12:AN12)</f>
        <v>3.9285714285714284</v>
      </c>
    </row>
    <row r="13" spans="1:46" x14ac:dyDescent="0.25">
      <c r="A13" s="9">
        <v>2005</v>
      </c>
      <c r="B13" s="10">
        <v>3.367</v>
      </c>
      <c r="C13" s="11">
        <v>2.782</v>
      </c>
      <c r="D13" s="11">
        <v>2.9090000000000003</v>
      </c>
      <c r="E13" s="11">
        <v>3.95</v>
      </c>
      <c r="F13" s="11">
        <v>3.057062621</v>
      </c>
      <c r="G13" s="11">
        <v>3.6059999999999999</v>
      </c>
      <c r="H13" s="11">
        <v>5.0470000000000006</v>
      </c>
      <c r="I13" s="11">
        <v>4.2709999999999999</v>
      </c>
      <c r="K13" s="8">
        <f t="shared" ref="K13:K32" si="4">MIN(C13:I13)</f>
        <v>2.782</v>
      </c>
      <c r="L13" s="8">
        <f t="shared" ref="L13:L32" si="5">MAX(C13:I13)-K13</f>
        <v>2.2650000000000006</v>
      </c>
      <c r="N13">
        <f t="shared" ref="N13:N32" si="6">B13</f>
        <v>3.367</v>
      </c>
      <c r="O13" s="8">
        <f t="shared" ref="O13:O32" si="7">AVERAGE(C13:I13)</f>
        <v>3.6602946601428572</v>
      </c>
      <c r="AF13" s="9">
        <v>2005</v>
      </c>
      <c r="AG13">
        <f>VLOOKUP(AG$2,GI!$A$10:$AE$44,ROW()-1,FALSE)</f>
        <v>3.5</v>
      </c>
      <c r="AH13">
        <f>VLOOKUP(AH$2,GI!$A$10:$AE$44,ROW()-1,FALSE)</f>
        <v>3.7</v>
      </c>
      <c r="AI13">
        <f>VLOOKUP(AI$2,GI!$A$10:$AE$44,ROW()-1,FALSE)</f>
        <v>3.6</v>
      </c>
      <c r="AJ13">
        <f>VLOOKUP(AJ$2,GI!$A$10:$AE$44,ROW()-1,FALSE)</f>
        <v>4.2</v>
      </c>
      <c r="AK13">
        <f>VLOOKUP(AK$2,GI!$A$10:$AE$44,ROW()-1,FALSE)</f>
        <v>3.3</v>
      </c>
      <c r="AL13">
        <f>VLOOKUP(AL$2,GI!$A$10:$AE$44,ROW()-1,FALSE)</f>
        <v>3.8</v>
      </c>
      <c r="AM13">
        <f>VLOOKUP(AM$2,GI!$A$10:$AE$44,ROW()-1,FALSE)</f>
        <v>5.2</v>
      </c>
      <c r="AN13">
        <f>VLOOKUP(AN$2,GI!$A$10:$AE$44,ROW()-1,FALSE)</f>
        <v>4.5999999999999996</v>
      </c>
      <c r="AP13" s="8">
        <f t="shared" ref="AP13:AP28" si="8">MIN(AH13:AN13)</f>
        <v>3.3</v>
      </c>
      <c r="AQ13" s="8">
        <f t="shared" ref="AQ13:AQ28" si="9">MAX(AH13:AN13)-AP13</f>
        <v>1.9000000000000004</v>
      </c>
      <c r="AS13">
        <f t="shared" ref="AS13:AS32" si="10">AG13</f>
        <v>3.5</v>
      </c>
      <c r="AT13" s="8">
        <f t="shared" ref="AT13:AT32" si="11">AVERAGE(AH13:AN13)</f>
        <v>4.0571428571428569</v>
      </c>
    </row>
    <row r="14" spans="1:46" x14ac:dyDescent="0.25">
      <c r="A14" s="9">
        <v>2006</v>
      </c>
      <c r="B14" s="10">
        <v>3.7079999999999997</v>
      </c>
      <c r="C14" s="11">
        <v>4.4779999999999998</v>
      </c>
      <c r="D14" s="11">
        <v>3.3039999999999998</v>
      </c>
      <c r="E14" s="11">
        <v>4.5589999999999993</v>
      </c>
      <c r="F14" s="11">
        <v>3.4379905339999999</v>
      </c>
      <c r="G14" s="11">
        <v>3.9989999999999997</v>
      </c>
      <c r="H14" s="11">
        <v>4.6899999999999995</v>
      </c>
      <c r="I14" s="11">
        <v>4.6290000000000004</v>
      </c>
      <c r="K14" s="8">
        <f t="shared" si="4"/>
        <v>3.3039999999999998</v>
      </c>
      <c r="L14" s="8">
        <f t="shared" si="5"/>
        <v>1.3859999999999997</v>
      </c>
      <c r="N14">
        <f t="shared" si="6"/>
        <v>3.7079999999999997</v>
      </c>
      <c r="O14" s="8">
        <f t="shared" si="7"/>
        <v>4.1567129334285706</v>
      </c>
      <c r="AF14" s="9">
        <v>2006</v>
      </c>
      <c r="AG14">
        <f>VLOOKUP(AG$2,GI!$A$10:$AE$44,ROW()-1,FALSE)</f>
        <v>3.9</v>
      </c>
      <c r="AH14">
        <f>VLOOKUP(AH$2,GI!$A$10:$AE$44,ROW()-1,FALSE)</f>
        <v>5.3</v>
      </c>
      <c r="AI14">
        <f>VLOOKUP(AI$2,GI!$A$10:$AE$44,ROW()-1,FALSE)</f>
        <v>4.3</v>
      </c>
      <c r="AJ14">
        <f>VLOOKUP(AJ$2,GI!$A$10:$AE$44,ROW()-1,FALSE)</f>
        <v>5.0999999999999996</v>
      </c>
      <c r="AK14">
        <f>VLOOKUP(AK$2,GI!$A$10:$AE$44,ROW()-1,FALSE)</f>
        <v>3.8</v>
      </c>
      <c r="AL14">
        <f>VLOOKUP(AL$2,GI!$A$10:$AE$44,ROW()-1,FALSE)</f>
        <v>4.3</v>
      </c>
      <c r="AM14">
        <f>VLOOKUP(AM$2,GI!$A$10:$AE$44,ROW()-1,FALSE)</f>
        <v>5.0999999999999996</v>
      </c>
      <c r="AN14">
        <f>VLOOKUP(AN$2,GI!$A$10:$AE$44,ROW()-1,FALSE)</f>
        <v>5.4</v>
      </c>
      <c r="AP14" s="8">
        <f t="shared" si="8"/>
        <v>3.8</v>
      </c>
      <c r="AQ14" s="8">
        <f t="shared" si="9"/>
        <v>1.6000000000000005</v>
      </c>
      <c r="AS14">
        <f t="shared" si="10"/>
        <v>3.9</v>
      </c>
      <c r="AT14" s="8">
        <f t="shared" si="11"/>
        <v>4.7571428571428571</v>
      </c>
    </row>
    <row r="15" spans="1:46" x14ac:dyDescent="0.25">
      <c r="A15" s="9">
        <v>2007</v>
      </c>
      <c r="B15" s="10">
        <v>3.0549999999999997</v>
      </c>
      <c r="C15" s="11">
        <v>5.5880000000000001</v>
      </c>
      <c r="D15" s="11">
        <v>3.9780000000000006</v>
      </c>
      <c r="E15" s="11">
        <v>3.5990000000000002</v>
      </c>
      <c r="F15" s="11">
        <v>3.7724197530000003</v>
      </c>
      <c r="G15" s="11">
        <v>4.2709999999999999</v>
      </c>
      <c r="H15" s="11">
        <v>4.1210000000000004</v>
      </c>
      <c r="I15" s="11">
        <v>5.2750000000000004</v>
      </c>
      <c r="K15" s="8">
        <f t="shared" si="4"/>
        <v>3.5990000000000002</v>
      </c>
      <c r="L15" s="8">
        <f t="shared" si="5"/>
        <v>1.9889999999999999</v>
      </c>
      <c r="N15">
        <f t="shared" si="6"/>
        <v>3.0549999999999997</v>
      </c>
      <c r="O15" s="8">
        <f t="shared" si="7"/>
        <v>4.3720599647142864</v>
      </c>
      <c r="AF15" s="9">
        <v>2007</v>
      </c>
      <c r="AG15">
        <f>VLOOKUP(AG$2,GI!$A$10:$AE$44,ROW()-1,FALSE)</f>
        <v>3.4</v>
      </c>
      <c r="AH15">
        <f>VLOOKUP(AH$2,GI!$A$10:$AE$44,ROW()-1,FALSE)</f>
        <v>6.3</v>
      </c>
      <c r="AI15">
        <f>VLOOKUP(AI$2,GI!$A$10:$AE$44,ROW()-1,FALSE)</f>
        <v>5.4</v>
      </c>
      <c r="AJ15">
        <f>VLOOKUP(AJ$2,GI!$A$10:$AE$44,ROW()-1,FALSE)</f>
        <v>4.2</v>
      </c>
      <c r="AK15">
        <f>VLOOKUP(AK$2,GI!$A$10:$AE$44,ROW()-1,FALSE)</f>
        <v>4.4000000000000004</v>
      </c>
      <c r="AL15">
        <f>VLOOKUP(AL$2,GI!$A$10:$AE$44,ROW()-1,FALSE)</f>
        <v>4.5999999999999996</v>
      </c>
      <c r="AM15">
        <f>VLOOKUP(AM$2,GI!$A$10:$AE$44,ROW()-1,FALSE)</f>
        <v>4.5</v>
      </c>
      <c r="AN15">
        <f>VLOOKUP(AN$2,GI!$A$10:$AE$44,ROW()-1,FALSE)</f>
        <v>6</v>
      </c>
      <c r="AP15" s="8">
        <f t="shared" si="8"/>
        <v>4.2</v>
      </c>
      <c r="AQ15" s="8">
        <f t="shared" si="9"/>
        <v>2.0999999999999996</v>
      </c>
      <c r="AS15">
        <f t="shared" si="10"/>
        <v>3.4</v>
      </c>
      <c r="AT15" s="8">
        <f t="shared" si="11"/>
        <v>5.0571428571428569</v>
      </c>
    </row>
    <row r="16" spans="1:46" x14ac:dyDescent="0.25">
      <c r="A16" s="9">
        <v>2008</v>
      </c>
      <c r="B16" s="10">
        <v>3.2199999999999998</v>
      </c>
      <c r="C16" s="11">
        <v>4.7949999999999999</v>
      </c>
      <c r="D16" s="11">
        <v>4.3170000000000002</v>
      </c>
      <c r="E16" s="11">
        <v>2.8330000000000002</v>
      </c>
      <c r="F16" s="11">
        <v>4.0682388789999999</v>
      </c>
      <c r="G16" s="11">
        <v>4.3970000000000002</v>
      </c>
      <c r="H16" s="11">
        <v>4.3259999999999996</v>
      </c>
      <c r="I16" s="11">
        <v>5.7370000000000001</v>
      </c>
      <c r="K16" s="8">
        <f t="shared" si="4"/>
        <v>2.8330000000000002</v>
      </c>
      <c r="L16" s="8">
        <f t="shared" si="5"/>
        <v>2.9039999999999999</v>
      </c>
      <c r="N16">
        <f t="shared" si="6"/>
        <v>3.2199999999999998</v>
      </c>
      <c r="O16" s="8">
        <f t="shared" si="7"/>
        <v>4.3533198398571429</v>
      </c>
      <c r="AF16" s="9">
        <v>2008</v>
      </c>
      <c r="AG16">
        <f>VLOOKUP(AG$2,GI!$A$10:$AE$44,ROW()-1,FALSE)</f>
        <v>3.5</v>
      </c>
      <c r="AH16">
        <f>VLOOKUP(AH$2,GI!$A$10:$AE$44,ROW()-1,FALSE)</f>
        <v>5.6</v>
      </c>
      <c r="AI16">
        <f>VLOOKUP(AI$2,GI!$A$10:$AE$44,ROW()-1,FALSE)</f>
        <v>5.4</v>
      </c>
      <c r="AJ16">
        <f>VLOOKUP(AJ$2,GI!$A$10:$AE$44,ROW()-1,FALSE)</f>
        <v>3.2</v>
      </c>
      <c r="AK16">
        <f>VLOOKUP(AK$2,GI!$A$10:$AE$44,ROW()-1,FALSE)</f>
        <v>4.7</v>
      </c>
      <c r="AL16">
        <f>VLOOKUP(AL$2,GI!$A$10:$AE$44,ROW()-1,FALSE)</f>
        <v>4.8</v>
      </c>
      <c r="AM16">
        <f>VLOOKUP(AM$2,GI!$A$10:$AE$44,ROW()-1,FALSE)</f>
        <v>5</v>
      </c>
      <c r="AN16">
        <f>VLOOKUP(AN$2,GI!$A$10:$AE$44,ROW()-1,FALSE)</f>
        <v>6.2</v>
      </c>
      <c r="AP16" s="8">
        <f t="shared" si="8"/>
        <v>3.2</v>
      </c>
      <c r="AQ16" s="8">
        <f t="shared" si="9"/>
        <v>3</v>
      </c>
      <c r="AS16">
        <f t="shared" si="10"/>
        <v>3.5</v>
      </c>
      <c r="AT16" s="8">
        <f t="shared" si="11"/>
        <v>4.9857142857142858</v>
      </c>
    </row>
    <row r="17" spans="1:46" x14ac:dyDescent="0.25">
      <c r="A17" s="9">
        <v>2009</v>
      </c>
      <c r="B17" s="10">
        <v>3.411</v>
      </c>
      <c r="C17" s="11">
        <v>4.2</v>
      </c>
      <c r="D17" s="11">
        <v>2.7800000000000002</v>
      </c>
      <c r="E17" s="11">
        <v>2.4020000000000001</v>
      </c>
      <c r="F17" s="11">
        <v>3.9848333629999999</v>
      </c>
      <c r="G17" s="11">
        <v>4.5429999999999993</v>
      </c>
      <c r="H17" s="11">
        <v>4.6270000000000007</v>
      </c>
      <c r="I17" s="11">
        <v>4.2609999999999992</v>
      </c>
      <c r="K17" s="8">
        <f t="shared" si="4"/>
        <v>2.4020000000000001</v>
      </c>
      <c r="L17" s="8">
        <f t="shared" si="5"/>
        <v>2.2250000000000005</v>
      </c>
      <c r="N17">
        <f t="shared" si="6"/>
        <v>3.411</v>
      </c>
      <c r="O17" s="8">
        <f t="shared" si="7"/>
        <v>3.8282619089999996</v>
      </c>
      <c r="AF17" s="9">
        <v>2009</v>
      </c>
      <c r="AG17">
        <f>VLOOKUP(AG$2,GI!$A$10:$AE$44,ROW()-1,FALSE)</f>
        <v>4</v>
      </c>
      <c r="AH17">
        <f>VLOOKUP(AH$2,GI!$A$10:$AE$44,ROW()-1,FALSE)</f>
        <v>5.2</v>
      </c>
      <c r="AI17">
        <f>VLOOKUP(AI$2,GI!$A$10:$AE$44,ROW()-1,FALSE)</f>
        <v>4.4000000000000004</v>
      </c>
      <c r="AJ17">
        <f>VLOOKUP(AJ$2,GI!$A$10:$AE$44,ROW()-1,FALSE)</f>
        <v>3.4</v>
      </c>
      <c r="AK17">
        <f>VLOOKUP(AK$2,GI!$A$10:$AE$44,ROW()-1,FALSE)</f>
        <v>5</v>
      </c>
      <c r="AL17">
        <f>VLOOKUP(AL$2,GI!$A$10:$AE$44,ROW()-1,FALSE)</f>
        <v>5.0999999999999996</v>
      </c>
      <c r="AM17">
        <f>VLOOKUP(AM$2,GI!$A$10:$AE$44,ROW()-1,FALSE)</f>
        <v>5.9</v>
      </c>
      <c r="AN17">
        <f>VLOOKUP(AN$2,GI!$A$10:$AE$44,ROW()-1,FALSE)</f>
        <v>6.1</v>
      </c>
      <c r="AP17" s="8">
        <f t="shared" si="8"/>
        <v>3.4</v>
      </c>
      <c r="AQ17" s="8">
        <f t="shared" si="9"/>
        <v>2.6999999999999997</v>
      </c>
      <c r="AS17">
        <f t="shared" si="10"/>
        <v>4</v>
      </c>
      <c r="AT17" s="8">
        <f t="shared" si="11"/>
        <v>5.0142857142857142</v>
      </c>
    </row>
    <row r="18" spans="1:46" x14ac:dyDescent="0.25">
      <c r="A18" s="9">
        <v>2010</v>
      </c>
      <c r="B18" s="10">
        <v>2.7760000000000002</v>
      </c>
      <c r="C18" s="11">
        <v>3.4820000000000002</v>
      </c>
      <c r="D18" s="11">
        <v>2.347</v>
      </c>
      <c r="E18" s="11">
        <v>2.0640000000000001</v>
      </c>
      <c r="F18" s="11">
        <v>4.6653084810000003</v>
      </c>
      <c r="G18" s="11">
        <v>4.5469999999999997</v>
      </c>
      <c r="H18" s="11">
        <v>3.6930000000000001</v>
      </c>
      <c r="I18" s="11">
        <v>3.5389999999999997</v>
      </c>
      <c r="K18" s="8">
        <f t="shared" si="4"/>
        <v>2.0640000000000001</v>
      </c>
      <c r="L18" s="8">
        <f t="shared" si="5"/>
        <v>2.6013084810000002</v>
      </c>
      <c r="N18">
        <f t="shared" si="6"/>
        <v>2.7760000000000002</v>
      </c>
      <c r="O18" s="8">
        <f t="shared" si="7"/>
        <v>3.4767583544285716</v>
      </c>
      <c r="AF18" s="9">
        <v>2010</v>
      </c>
      <c r="AG18">
        <f>VLOOKUP(AG$2,GI!$A$10:$AE$44,ROW()-1,FALSE)</f>
        <v>3.7</v>
      </c>
      <c r="AH18">
        <f>VLOOKUP(AH$2,GI!$A$10:$AE$44,ROW()-1,FALSE)</f>
        <v>5</v>
      </c>
      <c r="AI18">
        <f>VLOOKUP(AI$2,GI!$A$10:$AE$44,ROW()-1,FALSE)</f>
        <v>5</v>
      </c>
      <c r="AJ18">
        <f>VLOOKUP(AJ$2,GI!$A$10:$AE$44,ROW()-1,FALSE)</f>
        <v>3.6</v>
      </c>
      <c r="AK18">
        <f>VLOOKUP(AK$2,GI!$A$10:$AE$44,ROW()-1,FALSE)</f>
        <v>5.7</v>
      </c>
      <c r="AL18">
        <f>VLOOKUP(AL$2,GI!$A$10:$AE$44,ROW()-1,FALSE)</f>
        <v>5</v>
      </c>
      <c r="AM18">
        <f>VLOOKUP(AM$2,GI!$A$10:$AE$44,ROW()-1,FALSE)</f>
        <v>5</v>
      </c>
      <c r="AN18">
        <f>VLOOKUP(AN$2,GI!$A$10:$AE$44,ROW()-1,FALSE)</f>
        <v>4.8</v>
      </c>
      <c r="AP18" s="8">
        <f t="shared" si="8"/>
        <v>3.6</v>
      </c>
      <c r="AQ18" s="8">
        <f t="shared" si="9"/>
        <v>2.1</v>
      </c>
      <c r="AS18">
        <f t="shared" si="10"/>
        <v>3.7</v>
      </c>
      <c r="AT18" s="8">
        <f t="shared" si="11"/>
        <v>4.8714285714285719</v>
      </c>
    </row>
    <row r="19" spans="1:46" x14ac:dyDescent="0.25">
      <c r="A19" s="9">
        <v>2011</v>
      </c>
      <c r="B19" s="10">
        <v>2.5809999999999995</v>
      </c>
      <c r="C19" s="11">
        <v>3.9739999999999998</v>
      </c>
      <c r="D19" s="11">
        <v>2.74</v>
      </c>
      <c r="E19" s="11">
        <v>1.4879999999999998</v>
      </c>
      <c r="F19" s="11">
        <v>4.2750000000000004</v>
      </c>
      <c r="G19" s="11">
        <v>3.6749999999999998</v>
      </c>
      <c r="H19" s="11">
        <v>3.1890000000000001</v>
      </c>
      <c r="I19" s="11">
        <v>3.6999999999999997</v>
      </c>
      <c r="K19" s="8">
        <f t="shared" si="4"/>
        <v>1.4879999999999998</v>
      </c>
      <c r="L19" s="8">
        <f t="shared" si="5"/>
        <v>2.7870000000000008</v>
      </c>
      <c r="N19">
        <f t="shared" si="6"/>
        <v>2.5809999999999995</v>
      </c>
      <c r="O19" s="8">
        <f t="shared" si="7"/>
        <v>3.2915714285714288</v>
      </c>
      <c r="AF19" s="9">
        <v>2011</v>
      </c>
      <c r="AG19">
        <f>VLOOKUP(AG$2,GI!$A$10:$AE$44,ROW()-1,FALSE)</f>
        <v>3.8</v>
      </c>
      <c r="AH19">
        <f>VLOOKUP(AH$2,GI!$A$10:$AE$44,ROW()-1,FALSE)</f>
        <v>5.6</v>
      </c>
      <c r="AI19">
        <f>VLOOKUP(AI$2,GI!$A$10:$AE$44,ROW()-1,FALSE)</f>
        <v>5</v>
      </c>
      <c r="AJ19">
        <f>VLOOKUP(AJ$2,GI!$A$10:$AE$44,ROW()-1,FALSE)</f>
        <v>3.3</v>
      </c>
      <c r="AK19">
        <f>VLOOKUP(AK$2,GI!$A$10:$AE$44,ROW()-1,FALSE)</f>
        <v>6</v>
      </c>
      <c r="AL19">
        <f>VLOOKUP(AL$2,GI!$A$10:$AE$44,ROW()-1,FALSE)</f>
        <v>4.0999999999999996</v>
      </c>
      <c r="AM19">
        <f>VLOOKUP(AM$2,GI!$A$10:$AE$44,ROW()-1,FALSE)</f>
        <v>4.4000000000000004</v>
      </c>
      <c r="AN19">
        <f>VLOOKUP(AN$2,GI!$A$10:$AE$44,ROW()-1,FALSE)</f>
        <v>5.0999999999999996</v>
      </c>
      <c r="AP19" s="8">
        <f t="shared" si="8"/>
        <v>3.3</v>
      </c>
      <c r="AQ19" s="8">
        <f t="shared" si="9"/>
        <v>2.7</v>
      </c>
      <c r="AS19">
        <f t="shared" si="10"/>
        <v>3.8</v>
      </c>
      <c r="AT19" s="8">
        <f t="shared" si="11"/>
        <v>4.7857142857142856</v>
      </c>
    </row>
    <row r="20" spans="1:46" x14ac:dyDescent="0.25">
      <c r="A20" s="9">
        <v>2012</v>
      </c>
      <c r="B20" s="10">
        <v>2.1589999999999998</v>
      </c>
      <c r="C20" s="11">
        <v>3.7709999999999999</v>
      </c>
      <c r="D20" s="11">
        <v>2.2510000000000003</v>
      </c>
      <c r="E20" s="11">
        <v>1.9730000000000001</v>
      </c>
      <c r="F20" s="11">
        <v>3.5600000000000005</v>
      </c>
      <c r="G20" s="11">
        <v>3.4749999999999996</v>
      </c>
      <c r="H20" s="11">
        <v>3.2449999999999997</v>
      </c>
      <c r="I20" s="11">
        <v>4.6219999999999999</v>
      </c>
      <c r="K20" s="8">
        <f t="shared" si="4"/>
        <v>1.9730000000000001</v>
      </c>
      <c r="L20" s="8">
        <f t="shared" si="5"/>
        <v>2.649</v>
      </c>
      <c r="N20">
        <f t="shared" si="6"/>
        <v>2.1589999999999998</v>
      </c>
      <c r="O20" s="8">
        <f t="shared" si="7"/>
        <v>3.2709999999999999</v>
      </c>
      <c r="AF20" s="9">
        <v>2012</v>
      </c>
      <c r="AG20">
        <f>VLOOKUP(AG$2,GI!$A$10:$AE$44,ROW()-1,FALSE)</f>
        <v>3.3</v>
      </c>
      <c r="AH20">
        <f>VLOOKUP(AH$2,GI!$A$10:$AE$44,ROW()-1,FALSE)</f>
        <v>5.5</v>
      </c>
      <c r="AI20">
        <f>VLOOKUP(AI$2,GI!$A$10:$AE$44,ROW()-1,FALSE)</f>
        <v>4.2</v>
      </c>
      <c r="AJ20">
        <f>VLOOKUP(AJ$2,GI!$A$10:$AE$44,ROW()-1,FALSE)</f>
        <v>3.7</v>
      </c>
      <c r="AK20">
        <f>VLOOKUP(AK$2,GI!$A$10:$AE$44,ROW()-1,FALSE)</f>
        <v>4.9000000000000004</v>
      </c>
      <c r="AL20">
        <f>VLOOKUP(AL$2,GI!$A$10:$AE$44,ROW()-1,FALSE)</f>
        <v>4.0999999999999996</v>
      </c>
      <c r="AM20">
        <f>VLOOKUP(AM$2,GI!$A$10:$AE$44,ROW()-1,FALSE)</f>
        <v>4.0999999999999996</v>
      </c>
      <c r="AN20">
        <f>VLOOKUP(AN$2,GI!$A$10:$AE$44,ROW()-1,FALSE)</f>
        <v>6.4</v>
      </c>
      <c r="AP20" s="8">
        <f t="shared" si="8"/>
        <v>3.7</v>
      </c>
      <c r="AQ20" s="8">
        <f t="shared" si="9"/>
        <v>2.7</v>
      </c>
      <c r="AS20">
        <f t="shared" si="10"/>
        <v>3.3</v>
      </c>
      <c r="AT20" s="8">
        <f t="shared" si="11"/>
        <v>4.7</v>
      </c>
    </row>
    <row r="21" spans="1:46" x14ac:dyDescent="0.25">
      <c r="A21" s="9">
        <v>2013</v>
      </c>
      <c r="B21" s="10">
        <v>2.0999999999999996</v>
      </c>
      <c r="C21" s="11">
        <v>3.2610000000000001</v>
      </c>
      <c r="D21" s="11">
        <v>2.1310000000000002</v>
      </c>
      <c r="E21" s="11">
        <v>1.9760000000000004</v>
      </c>
      <c r="F21" s="11">
        <v>3.2869999999999999</v>
      </c>
      <c r="G21" s="11">
        <v>3.5130000000000003</v>
      </c>
      <c r="H21" s="11">
        <v>2.843</v>
      </c>
      <c r="I21" s="11">
        <v>4.133</v>
      </c>
      <c r="K21" s="8">
        <f t="shared" si="4"/>
        <v>1.9760000000000004</v>
      </c>
      <c r="L21" s="8">
        <f t="shared" si="5"/>
        <v>2.1569999999999996</v>
      </c>
      <c r="N21">
        <f t="shared" si="6"/>
        <v>2.0999999999999996</v>
      </c>
      <c r="O21" s="8">
        <f t="shared" si="7"/>
        <v>3.0205714285714289</v>
      </c>
      <c r="AF21" s="9">
        <v>2013</v>
      </c>
      <c r="AG21">
        <f>VLOOKUP(AG$2,GI!$A$10:$AE$44,ROW()-1,FALSE)</f>
        <v>3.4</v>
      </c>
      <c r="AH21">
        <f>VLOOKUP(AH$2,GI!$A$10:$AE$44,ROW()-1,FALSE)</f>
        <v>4.8</v>
      </c>
      <c r="AI21">
        <f>VLOOKUP(AI$2,GI!$A$10:$AE$44,ROW()-1,FALSE)</f>
        <v>3.9</v>
      </c>
      <c r="AJ21">
        <f>VLOOKUP(AJ$2,GI!$A$10:$AE$44,ROW()-1,FALSE)</f>
        <v>4.4000000000000004</v>
      </c>
      <c r="AK21">
        <f>VLOOKUP(AK$2,GI!$A$10:$AE$44,ROW()-1,FALSE)</f>
        <v>4.3</v>
      </c>
      <c r="AL21">
        <f>VLOOKUP(AL$2,GI!$A$10:$AE$44,ROW()-1,FALSE)</f>
        <v>4.4000000000000004</v>
      </c>
      <c r="AM21">
        <f>VLOOKUP(AM$2,GI!$A$10:$AE$44,ROW()-1,FALSE)</f>
        <v>3.7</v>
      </c>
      <c r="AN21">
        <f>VLOOKUP(AN$2,GI!$A$10:$AE$44,ROW()-1,FALSE)</f>
        <v>5.5</v>
      </c>
      <c r="AP21" s="8">
        <f t="shared" si="8"/>
        <v>3.7</v>
      </c>
      <c r="AQ21" s="8">
        <f t="shared" si="9"/>
        <v>1.7999999999999998</v>
      </c>
      <c r="AS21">
        <f t="shared" si="10"/>
        <v>3.4</v>
      </c>
      <c r="AT21" s="8">
        <f t="shared" si="11"/>
        <v>4.4285714285714279</v>
      </c>
    </row>
    <row r="22" spans="1:46" x14ac:dyDescent="0.25">
      <c r="A22" s="9">
        <v>2014</v>
      </c>
      <c r="B22" s="10">
        <v>2.8119999999999994</v>
      </c>
      <c r="C22" s="11">
        <v>3.2610000000000001</v>
      </c>
      <c r="D22" s="11">
        <v>2.3050000000000002</v>
      </c>
      <c r="E22" s="11">
        <v>2.5349999999999997</v>
      </c>
      <c r="F22" s="11">
        <v>3.4390000000000001</v>
      </c>
      <c r="G22" s="11">
        <v>3.718</v>
      </c>
      <c r="H22" s="11">
        <v>2.9869999999999997</v>
      </c>
      <c r="I22" s="11">
        <v>4.1440000000000001</v>
      </c>
      <c r="K22" s="8">
        <f t="shared" si="4"/>
        <v>2.3050000000000002</v>
      </c>
      <c r="L22" s="8">
        <f t="shared" si="5"/>
        <v>1.839</v>
      </c>
      <c r="N22">
        <f t="shared" si="6"/>
        <v>2.8119999999999994</v>
      </c>
      <c r="O22" s="8">
        <f t="shared" si="7"/>
        <v>3.1984285714285718</v>
      </c>
      <c r="AF22" s="9">
        <v>2014</v>
      </c>
      <c r="AG22">
        <f>VLOOKUP(AG$2,GI!$A$10:$AE$44,ROW()-1,FALSE)</f>
        <v>4.0999999999999996</v>
      </c>
      <c r="AH22">
        <f>VLOOKUP(AH$2,GI!$A$10:$AE$44,ROW()-1,FALSE)</f>
        <v>4.8</v>
      </c>
      <c r="AI22">
        <f>VLOOKUP(AI$2,GI!$A$10:$AE$44,ROW()-1,FALSE)</f>
        <v>3.7</v>
      </c>
      <c r="AJ22">
        <f>VLOOKUP(AJ$2,GI!$A$10:$AE$44,ROW()-1,FALSE)</f>
        <v>5.3</v>
      </c>
      <c r="AK22">
        <f>VLOOKUP(AK$2,GI!$A$10:$AE$44,ROW()-1,FALSE)</f>
        <v>4.7</v>
      </c>
      <c r="AL22">
        <f>VLOOKUP(AL$2,GI!$A$10:$AE$44,ROW()-1,FALSE)</f>
        <v>5.0999999999999996</v>
      </c>
      <c r="AM22">
        <f>VLOOKUP(AM$2,GI!$A$10:$AE$44,ROW()-1,FALSE)</f>
        <v>4.0999999999999996</v>
      </c>
      <c r="AN22">
        <f>VLOOKUP(AN$2,GI!$A$10:$AE$44,ROW()-1,FALSE)</f>
        <v>5</v>
      </c>
      <c r="AP22" s="8">
        <f t="shared" si="8"/>
        <v>3.7</v>
      </c>
      <c r="AQ22" s="8">
        <f t="shared" si="9"/>
        <v>1.5999999999999996</v>
      </c>
      <c r="AS22">
        <f t="shared" si="10"/>
        <v>4.0999999999999996</v>
      </c>
      <c r="AT22" s="8">
        <f t="shared" si="11"/>
        <v>4.6714285714285717</v>
      </c>
    </row>
    <row r="23" spans="1:46" x14ac:dyDescent="0.25">
      <c r="A23" s="9">
        <v>2015</v>
      </c>
      <c r="B23" s="10">
        <v>3.5790000000000002</v>
      </c>
      <c r="C23" s="11">
        <v>3.629</v>
      </c>
      <c r="D23" s="11">
        <v>2.5789999999999997</v>
      </c>
      <c r="E23" s="11">
        <v>2.8090000000000002</v>
      </c>
      <c r="F23" s="11">
        <v>3.2869999999999999</v>
      </c>
      <c r="G23" s="11">
        <v>2.9689999999999999</v>
      </c>
      <c r="H23" s="11">
        <v>3.3549999999999995</v>
      </c>
      <c r="I23" s="11">
        <v>4.2320000000000002</v>
      </c>
      <c r="K23" s="8">
        <f t="shared" si="4"/>
        <v>2.5789999999999997</v>
      </c>
      <c r="L23" s="8">
        <f t="shared" si="5"/>
        <v>1.6530000000000005</v>
      </c>
      <c r="N23">
        <f t="shared" si="6"/>
        <v>3.5790000000000002</v>
      </c>
      <c r="O23" s="8">
        <f t="shared" si="7"/>
        <v>3.2657142857142851</v>
      </c>
      <c r="AF23" s="9">
        <v>2015</v>
      </c>
      <c r="AG23">
        <f>VLOOKUP(AG$2,GI!$A$10:$AE$44,ROW()-1,FALSE)</f>
        <v>6.5</v>
      </c>
      <c r="AH23">
        <f>VLOOKUP(AH$2,GI!$A$10:$AE$44,ROW()-1,FALSE)</f>
        <v>5</v>
      </c>
      <c r="AI23">
        <f>VLOOKUP(AI$2,GI!$A$10:$AE$44,ROW()-1,FALSE)</f>
        <v>3.8</v>
      </c>
      <c r="AJ23">
        <f>VLOOKUP(AJ$2,GI!$A$10:$AE$44,ROW()-1,FALSE)</f>
        <v>6.5</v>
      </c>
      <c r="AK23">
        <f>VLOOKUP(AK$2,GI!$A$10:$AE$44,ROW()-1,FALSE)</f>
        <v>4.5</v>
      </c>
      <c r="AL23">
        <f>VLOOKUP(AL$2,GI!$A$10:$AE$44,ROW()-1,FALSE)</f>
        <v>4.8</v>
      </c>
      <c r="AM23">
        <f>VLOOKUP(AM$2,GI!$A$10:$AE$44,ROW()-1,FALSE)</f>
        <v>5.0999999999999996</v>
      </c>
      <c r="AN23">
        <f>VLOOKUP(AN$2,GI!$A$10:$AE$44,ROW()-1,FALSE)</f>
        <v>5.2</v>
      </c>
      <c r="AP23" s="8">
        <f t="shared" si="8"/>
        <v>3.8</v>
      </c>
      <c r="AQ23" s="8">
        <f t="shared" si="9"/>
        <v>2.7</v>
      </c>
      <c r="AS23">
        <f t="shared" si="10"/>
        <v>6.5</v>
      </c>
      <c r="AT23" s="8">
        <f t="shared" si="11"/>
        <v>4.9857142857142867</v>
      </c>
    </row>
    <row r="24" spans="1:46" x14ac:dyDescent="0.25">
      <c r="A24" s="9">
        <v>2016</v>
      </c>
      <c r="B24" s="10">
        <v>2.7669999999999999</v>
      </c>
      <c r="C24" s="11">
        <v>3.109</v>
      </c>
      <c r="D24" s="11">
        <v>2.6590000000000003</v>
      </c>
      <c r="E24" s="11">
        <v>2.694</v>
      </c>
      <c r="F24" s="11">
        <v>2.6199999999999997</v>
      </c>
      <c r="G24" s="11">
        <v>3.2489999999999997</v>
      </c>
      <c r="H24" s="11">
        <v>2.7410000000000001</v>
      </c>
      <c r="I24" s="11">
        <v>4.1890000000000001</v>
      </c>
      <c r="K24" s="8">
        <f t="shared" si="4"/>
        <v>2.6199999999999997</v>
      </c>
      <c r="L24" s="8">
        <f t="shared" si="5"/>
        <v>1.5690000000000004</v>
      </c>
      <c r="N24">
        <f t="shared" si="6"/>
        <v>2.7669999999999999</v>
      </c>
      <c r="O24" s="8">
        <f t="shared" si="7"/>
        <v>3.0372857142857144</v>
      </c>
      <c r="AF24" s="9">
        <v>2016</v>
      </c>
      <c r="AG24">
        <f>VLOOKUP(AG$2,GI!$A$10:$AE$44,ROW()-1,FALSE)</f>
        <v>3.4</v>
      </c>
      <c r="AH24">
        <f>VLOOKUP(AH$2,GI!$A$10:$AE$44,ROW()-1,FALSE)</f>
        <v>3.7</v>
      </c>
      <c r="AI24">
        <f>VLOOKUP(AI$2,GI!$A$10:$AE$44,ROW()-1,FALSE)</f>
        <v>3.2</v>
      </c>
      <c r="AJ24">
        <f>VLOOKUP(AJ$2,GI!$A$10:$AE$44,ROW()-1,FALSE)</f>
        <v>3.1</v>
      </c>
      <c r="AK24">
        <f>VLOOKUP(AK$2,GI!$A$10:$AE$44,ROW()-1,FALSE)</f>
        <v>3.3</v>
      </c>
      <c r="AL24">
        <f>VLOOKUP(AL$2,GI!$A$10:$AE$44,ROW()-1,FALSE)</f>
        <v>3.3</v>
      </c>
      <c r="AM24">
        <f>VLOOKUP(AM$2,GI!$A$10:$AE$44,ROW()-1,FALSE)</f>
        <v>3.2</v>
      </c>
      <c r="AN24">
        <f>VLOOKUP(AN$2,GI!$A$10:$AE$44,ROW()-1,FALSE)</f>
        <v>4.5999999999999996</v>
      </c>
      <c r="AP24" s="8">
        <f t="shared" si="8"/>
        <v>3.1</v>
      </c>
      <c r="AQ24" s="8">
        <f t="shared" si="9"/>
        <v>1.4999999999999996</v>
      </c>
      <c r="AS24">
        <f t="shared" si="10"/>
        <v>3.4</v>
      </c>
      <c r="AT24" s="8">
        <f t="shared" si="11"/>
        <v>3.4857142857142853</v>
      </c>
    </row>
    <row r="25" spans="1:46" x14ac:dyDescent="0.25">
      <c r="A25" s="9">
        <v>2017</v>
      </c>
      <c r="B25" s="10">
        <v>2.87</v>
      </c>
      <c r="C25" s="11">
        <v>3.9419999999999997</v>
      </c>
      <c r="D25" s="11">
        <v>2.9289999999999998</v>
      </c>
      <c r="E25" s="11">
        <v>3.9060000000000001</v>
      </c>
      <c r="F25" s="11">
        <v>2.9359999999999999</v>
      </c>
      <c r="G25" s="11">
        <v>2.9250000000000003</v>
      </c>
      <c r="H25" s="11">
        <v>2.7909999999999999</v>
      </c>
      <c r="I25" s="11">
        <v>4.8309999999999995</v>
      </c>
      <c r="K25" s="8">
        <f t="shared" si="4"/>
        <v>2.7909999999999999</v>
      </c>
      <c r="L25" s="8">
        <f t="shared" si="5"/>
        <v>2.0399999999999996</v>
      </c>
      <c r="N25">
        <f t="shared" si="6"/>
        <v>2.87</v>
      </c>
      <c r="O25" s="8">
        <f t="shared" si="7"/>
        <v>3.4657142857142853</v>
      </c>
      <c r="AF25" s="9">
        <v>2017</v>
      </c>
      <c r="AG25">
        <f>VLOOKUP(AG$2,GI!$A$10:$AE$44,ROW()-1,FALSE)</f>
        <v>3.4</v>
      </c>
      <c r="AH25">
        <f>VLOOKUP(AH$2,GI!$A$10:$AE$44,ROW()-1,FALSE)</f>
        <v>4.8</v>
      </c>
      <c r="AI25">
        <f>VLOOKUP(AI$2,GI!$A$10:$AE$44,ROW()-1,FALSE)</f>
        <v>3.4</v>
      </c>
      <c r="AJ25">
        <f>VLOOKUP(AJ$2,GI!$A$10:$AE$44,ROW()-1,FALSE)</f>
        <v>4.5</v>
      </c>
      <c r="AK25">
        <f>VLOOKUP(AK$2,GI!$A$10:$AE$44,ROW()-1,FALSE)</f>
        <v>3.8</v>
      </c>
      <c r="AL25">
        <f>VLOOKUP(AL$2,GI!$A$10:$AE$44,ROW()-1,FALSE)</f>
        <v>3.1</v>
      </c>
      <c r="AM25">
        <f>VLOOKUP(AM$2,GI!$A$10:$AE$44,ROW()-1,FALSE)</f>
        <v>3.3</v>
      </c>
      <c r="AN25">
        <f>VLOOKUP(AN$2,GI!$A$10:$AE$44,ROW()-1,FALSE)</f>
        <v>5.6</v>
      </c>
      <c r="AP25" s="8">
        <f t="shared" si="8"/>
        <v>3.1</v>
      </c>
      <c r="AQ25" s="8">
        <f t="shared" si="9"/>
        <v>2.4999999999999996</v>
      </c>
      <c r="AS25">
        <f t="shared" si="10"/>
        <v>3.4</v>
      </c>
      <c r="AT25" s="8">
        <f t="shared" si="11"/>
        <v>4.0714285714285712</v>
      </c>
    </row>
    <row r="26" spans="1:46" x14ac:dyDescent="0.25">
      <c r="A26" s="9">
        <v>2018</v>
      </c>
      <c r="B26" s="10">
        <v>2.8280000000000003</v>
      </c>
      <c r="C26" s="11">
        <v>4.5129999999999999</v>
      </c>
      <c r="D26" s="11">
        <v>2.5880000000000001</v>
      </c>
      <c r="E26" s="11">
        <v>4.6340000000000003</v>
      </c>
      <c r="F26" s="11">
        <v>3.3069999999999995</v>
      </c>
      <c r="G26" s="11">
        <v>3.4130000000000003</v>
      </c>
      <c r="H26" s="11">
        <v>3.3359999999999994</v>
      </c>
      <c r="I26" s="11">
        <v>4.327</v>
      </c>
      <c r="K26" s="8">
        <f t="shared" si="4"/>
        <v>2.5880000000000001</v>
      </c>
      <c r="L26" s="8">
        <f t="shared" si="5"/>
        <v>2.0460000000000003</v>
      </c>
      <c r="N26">
        <f t="shared" si="6"/>
        <v>2.8280000000000003</v>
      </c>
      <c r="O26" s="8">
        <f t="shared" si="7"/>
        <v>3.7311428571428564</v>
      </c>
      <c r="AF26" s="9">
        <v>2018</v>
      </c>
      <c r="AG26">
        <f>VLOOKUP(AG$2,GI!$A$10:$AE$44,ROW()-1,FALSE)</f>
        <v>3.7</v>
      </c>
      <c r="AH26">
        <f>VLOOKUP(AH$2,GI!$A$10:$AE$44,ROW()-1,FALSE)</f>
        <v>5.8</v>
      </c>
      <c r="AI26">
        <f>VLOOKUP(AI$2,GI!$A$10:$AE$44,ROW()-1,FALSE)</f>
        <v>3.3</v>
      </c>
      <c r="AJ26">
        <f>VLOOKUP(AJ$2,GI!$A$10:$AE$44,ROW()-1,FALSE)</f>
        <v>5.8</v>
      </c>
      <c r="AK26">
        <f>VLOOKUP(AK$2,GI!$A$10:$AE$44,ROW()-1,FALSE)</f>
        <v>4.5999999999999996</v>
      </c>
      <c r="AL26">
        <f>VLOOKUP(AL$2,GI!$A$10:$AE$44,ROW()-1,FALSE)</f>
        <v>3.7</v>
      </c>
      <c r="AM26">
        <f>VLOOKUP(AM$2,GI!$A$10:$AE$44,ROW()-1,FALSE)</f>
        <v>4.0999999999999996</v>
      </c>
      <c r="AN26">
        <f>VLOOKUP(AN$2,GI!$A$10:$AE$44,ROW()-1,FALSE)</f>
        <v>5.2</v>
      </c>
      <c r="AP26" s="8">
        <f t="shared" si="8"/>
        <v>3.3</v>
      </c>
      <c r="AQ26" s="8">
        <f t="shared" si="9"/>
        <v>2.5</v>
      </c>
      <c r="AS26">
        <f t="shared" si="10"/>
        <v>3.7</v>
      </c>
      <c r="AT26" s="8">
        <f t="shared" si="11"/>
        <v>4.6428571428571432</v>
      </c>
    </row>
    <row r="27" spans="1:46" x14ac:dyDescent="0.25">
      <c r="A27" s="9">
        <v>2019</v>
      </c>
      <c r="B27" s="10">
        <v>2.9180000000000001</v>
      </c>
      <c r="C27" s="11">
        <v>3.9739999999999998</v>
      </c>
      <c r="D27" s="11">
        <v>2.3170000000000002</v>
      </c>
      <c r="E27" s="11">
        <v>4.6040000000000001</v>
      </c>
      <c r="F27" s="11">
        <v>3.0759999999999996</v>
      </c>
      <c r="G27" s="11">
        <v>3.5629999999999997</v>
      </c>
      <c r="H27" s="11">
        <v>3.5529999999999999</v>
      </c>
      <c r="I27" s="11">
        <v>4.3580000000000005</v>
      </c>
      <c r="K27" s="8">
        <f t="shared" si="4"/>
        <v>2.3170000000000002</v>
      </c>
      <c r="L27" s="8">
        <f t="shared" si="5"/>
        <v>2.2869999999999999</v>
      </c>
      <c r="N27">
        <f t="shared" si="6"/>
        <v>2.9180000000000001</v>
      </c>
      <c r="O27" s="8">
        <f t="shared" si="7"/>
        <v>3.6350000000000002</v>
      </c>
      <c r="AF27" s="9">
        <v>2019</v>
      </c>
      <c r="AG27">
        <f>VLOOKUP(AG$2,GI!$A$10:$AE$44,ROW()-1,FALSE)</f>
        <v>3.6</v>
      </c>
      <c r="AH27">
        <f>VLOOKUP(AH$2,GI!$A$10:$AE$44,ROW()-1,FALSE)</f>
        <v>5.0999999999999996</v>
      </c>
      <c r="AI27">
        <f>VLOOKUP(AI$2,GI!$A$10:$AE$44,ROW()-1,FALSE)</f>
        <v>3.2</v>
      </c>
      <c r="AJ27">
        <f>VLOOKUP(AJ$2,GI!$A$10:$AE$44,ROW()-1,FALSE)</f>
        <v>6.2</v>
      </c>
      <c r="AK27">
        <f>VLOOKUP(AK$2,GI!$A$10:$AE$44,ROW()-1,FALSE)</f>
        <v>4.3</v>
      </c>
      <c r="AL27">
        <f>VLOOKUP(AL$2,GI!$A$10:$AE$44,ROW()-1,FALSE)</f>
        <v>3.9</v>
      </c>
      <c r="AM27">
        <f>VLOOKUP(AM$2,GI!$A$10:$AE$44,ROW()-1,FALSE)</f>
        <v>4.3</v>
      </c>
      <c r="AN27">
        <f>VLOOKUP(AN$2,GI!$A$10:$AE$44,ROW()-1,FALSE)</f>
        <v>5.2</v>
      </c>
      <c r="AP27" s="8">
        <f t="shared" si="8"/>
        <v>3.2</v>
      </c>
      <c r="AQ27" s="8">
        <f t="shared" si="9"/>
        <v>3</v>
      </c>
      <c r="AS27">
        <f t="shared" si="10"/>
        <v>3.6</v>
      </c>
      <c r="AT27" s="8">
        <f t="shared" si="11"/>
        <v>4.6000000000000005</v>
      </c>
    </row>
    <row r="28" spans="1:46" x14ac:dyDescent="0.25">
      <c r="A28" s="9">
        <v>2020</v>
      </c>
      <c r="B28" s="10">
        <v>2.7690000000000001</v>
      </c>
      <c r="C28" s="11">
        <v>4.9039999999999999</v>
      </c>
      <c r="D28" s="11">
        <v>3.7439999999999998</v>
      </c>
      <c r="E28" s="11">
        <v>4.6960000000000006</v>
      </c>
      <c r="F28" s="11">
        <v>3.1250000000000004</v>
      </c>
      <c r="G28" s="11">
        <v>3.7119999999999997</v>
      </c>
      <c r="H28" s="11">
        <v>3.8690000000000002</v>
      </c>
      <c r="I28" s="11">
        <v>4.9359999999999999</v>
      </c>
      <c r="K28" s="8">
        <f t="shared" si="4"/>
        <v>3.1250000000000004</v>
      </c>
      <c r="L28" s="8">
        <f t="shared" si="5"/>
        <v>1.8109999999999995</v>
      </c>
      <c r="N28">
        <f t="shared" si="6"/>
        <v>2.7690000000000001</v>
      </c>
      <c r="O28" s="8">
        <f t="shared" si="7"/>
        <v>4.1408571428571426</v>
      </c>
      <c r="AF28" s="9">
        <v>2020</v>
      </c>
      <c r="AG28">
        <f>VLOOKUP(AG$2,GI!$A$10:$AE$44,ROW()-1,FALSE)</f>
        <v>3.4</v>
      </c>
      <c r="AH28">
        <f>VLOOKUP(AH$2,GI!$A$10:$AE$44,ROW()-1,FALSE)</f>
        <v>5.9</v>
      </c>
      <c r="AI28">
        <f>VLOOKUP(AI$2,GI!$A$10:$AE$44,ROW()-1,FALSE)</f>
        <v>4.5</v>
      </c>
      <c r="AJ28">
        <f>VLOOKUP(AJ$2,GI!$A$10:$AE$44,ROW()-1,FALSE)</f>
        <v>6.4</v>
      </c>
      <c r="AK28">
        <f>VLOOKUP(AK$2,GI!$A$10:$AE$44,ROW()-1,FALSE)</f>
        <v>4.4000000000000004</v>
      </c>
      <c r="AL28">
        <f>VLOOKUP(AL$2,GI!$A$10:$AE$44,ROW()-1,FALSE)</f>
        <v>4.0999999999999996</v>
      </c>
      <c r="AM28">
        <f>VLOOKUP(AM$2,GI!$A$10:$AE$44,ROW()-1,FALSE)</f>
        <v>4.7</v>
      </c>
      <c r="AN28">
        <f>VLOOKUP(AN$2,GI!$A$10:$AE$44,ROW()-1,FALSE)</f>
        <v>5.8</v>
      </c>
      <c r="AP28" s="8">
        <f t="shared" si="8"/>
        <v>4.0999999999999996</v>
      </c>
      <c r="AQ28" s="8">
        <f t="shared" si="9"/>
        <v>2.3000000000000007</v>
      </c>
      <c r="AS28">
        <f t="shared" si="10"/>
        <v>3.4</v>
      </c>
      <c r="AT28" s="8">
        <f t="shared" si="11"/>
        <v>5.1142857142857148</v>
      </c>
    </row>
    <row r="29" spans="1:46" x14ac:dyDescent="0.25">
      <c r="A29" s="9">
        <v>2021</v>
      </c>
      <c r="B29" s="10">
        <v>2.4039999999999999</v>
      </c>
      <c r="C29" s="11">
        <v>4.8309999999999995</v>
      </c>
      <c r="D29" s="11">
        <v>2.5300000000000002</v>
      </c>
      <c r="E29" s="11">
        <v>4.4980000000000002</v>
      </c>
      <c r="F29" s="11">
        <v>3.0609999999999999</v>
      </c>
      <c r="G29" s="11">
        <v>4.024</v>
      </c>
      <c r="H29" s="11">
        <v>3.8059999999999996</v>
      </c>
      <c r="I29" s="11">
        <v>4.9319999999999995</v>
      </c>
      <c r="K29" s="8">
        <f t="shared" si="4"/>
        <v>2.5300000000000002</v>
      </c>
      <c r="L29" s="8">
        <f t="shared" si="5"/>
        <v>2.4019999999999992</v>
      </c>
      <c r="N29">
        <f t="shared" si="6"/>
        <v>2.4039999999999999</v>
      </c>
      <c r="O29" s="8">
        <f t="shared" si="7"/>
        <v>3.9545714285714282</v>
      </c>
      <c r="AF29" s="9">
        <v>2021</v>
      </c>
      <c r="AG29">
        <f>VLOOKUP(AG$2,GI!$A$10:$AE$44,ROW()-1,FALSE)</f>
        <v>3</v>
      </c>
      <c r="AH29">
        <f>VLOOKUP(AH$2,GI!$A$10:$AE$44,ROW()-1,FALSE)</f>
        <v>5.6</v>
      </c>
      <c r="AI29">
        <f>VLOOKUP(AI$2,GI!$A$10:$AE$44,ROW()-1,FALSE)</f>
        <v>3.2</v>
      </c>
      <c r="AJ29">
        <f>VLOOKUP(AJ$2,GI!$A$10:$AE$44,ROW()-1,FALSE)</f>
        <v>6.2</v>
      </c>
      <c r="AK29">
        <f>VLOOKUP(AK$2,GI!$A$10:$AE$44,ROW()-1,FALSE)</f>
        <v>4.0999999999999996</v>
      </c>
      <c r="AL29">
        <f>VLOOKUP(AL$2,GI!$A$10:$AE$44,ROW()-1,FALSE)</f>
        <v>4.7</v>
      </c>
      <c r="AM29">
        <f>VLOOKUP(AM$2,GI!$A$10:$AE$44,ROW()-1,FALSE)</f>
        <v>4.5999999999999996</v>
      </c>
      <c r="AN29">
        <f>VLOOKUP(AN$2,GI!$A$10:$AE$44,ROW()-1,FALSE)</f>
        <v>5.8</v>
      </c>
      <c r="AP29" s="8">
        <f t="shared" ref="AP29:AP32" si="12">MIN(AH29:AN29)</f>
        <v>3.2</v>
      </c>
      <c r="AQ29" s="8">
        <f t="shared" ref="AQ29:AQ32" si="13">MAX(AH29:AN29)-AP29</f>
        <v>3</v>
      </c>
      <c r="AS29">
        <f t="shared" si="10"/>
        <v>3</v>
      </c>
      <c r="AT29" s="8">
        <f t="shared" si="11"/>
        <v>4.8857142857142852</v>
      </c>
    </row>
    <row r="30" spans="1:46" x14ac:dyDescent="0.25">
      <c r="A30" s="9">
        <v>2022</v>
      </c>
      <c r="B30" s="10">
        <v>2.4420000000000002</v>
      </c>
      <c r="C30" s="11">
        <v>3.9220000000000002</v>
      </c>
      <c r="D30" s="11">
        <v>2.6710000000000003</v>
      </c>
      <c r="E30" s="11">
        <v>4.1549999999999994</v>
      </c>
      <c r="F30" s="11">
        <v>3.08</v>
      </c>
      <c r="G30" s="11">
        <v>4.8760000000000003</v>
      </c>
      <c r="H30" s="11">
        <v>3.66</v>
      </c>
      <c r="I30" s="11">
        <v>4.4880000000000004</v>
      </c>
      <c r="K30" s="8">
        <f t="shared" si="4"/>
        <v>2.6710000000000003</v>
      </c>
      <c r="L30" s="8">
        <f t="shared" si="5"/>
        <v>2.2050000000000001</v>
      </c>
      <c r="N30">
        <f t="shared" si="6"/>
        <v>2.4420000000000002</v>
      </c>
      <c r="O30" s="8">
        <f t="shared" si="7"/>
        <v>3.8359999999999999</v>
      </c>
      <c r="AF30" s="9">
        <v>2022</v>
      </c>
      <c r="AG30">
        <f>VLOOKUP(AG$2,GI!$A$10:$AE$44,ROW()-1,FALSE)</f>
        <v>3.1</v>
      </c>
      <c r="AH30">
        <f>VLOOKUP(AH$2,GI!$A$10:$AE$44,ROW()-1,FALSE)</f>
        <v>4.8</v>
      </c>
      <c r="AI30">
        <f>VLOOKUP(AI$2,GI!$A$10:$AE$44,ROW()-1,FALSE)</f>
        <v>3.2</v>
      </c>
      <c r="AJ30">
        <f>VLOOKUP(AJ$2,GI!$A$10:$AE$44,ROW()-1,FALSE)</f>
        <v>5.3</v>
      </c>
      <c r="AK30">
        <f>VLOOKUP(AK$2,GI!$A$10:$AE$44,ROW()-1,FALSE)</f>
        <v>3.8</v>
      </c>
      <c r="AL30">
        <f>VLOOKUP(AL$2,GI!$A$10:$AE$44,ROW()-1,FALSE)</f>
        <v>5.5</v>
      </c>
      <c r="AM30">
        <f>VLOOKUP(AM$2,GI!$A$10:$AE$44,ROW()-1,FALSE)</f>
        <v>4.5</v>
      </c>
      <c r="AN30">
        <f>VLOOKUP(AN$2,GI!$A$10:$AE$44,ROW()-1,FALSE)</f>
        <v>5.4</v>
      </c>
      <c r="AP30" s="8">
        <f t="shared" si="12"/>
        <v>3.2</v>
      </c>
      <c r="AQ30" s="8">
        <f t="shared" si="13"/>
        <v>2.2999999999999998</v>
      </c>
      <c r="AS30">
        <f t="shared" si="10"/>
        <v>3.1</v>
      </c>
      <c r="AT30" s="8">
        <f t="shared" si="11"/>
        <v>4.6428571428571432</v>
      </c>
    </row>
    <row r="31" spans="1:46" x14ac:dyDescent="0.25">
      <c r="A31" s="9">
        <v>2023</v>
      </c>
      <c r="B31" s="10">
        <v>1.762</v>
      </c>
      <c r="C31" s="11">
        <v>4.7370000000000001</v>
      </c>
      <c r="D31" s="11">
        <v>3.5010000000000003</v>
      </c>
      <c r="E31" s="11">
        <v>4.4579999999999993</v>
      </c>
      <c r="F31" s="11">
        <v>4.1099999999999994</v>
      </c>
      <c r="G31" s="11">
        <v>4.423</v>
      </c>
      <c r="H31" s="11">
        <v>4.1190000000000007</v>
      </c>
      <c r="I31" s="11">
        <v>5.4789999999999992</v>
      </c>
      <c r="K31" s="8">
        <f t="shared" si="4"/>
        <v>3.5010000000000003</v>
      </c>
      <c r="L31" s="8">
        <f t="shared" si="5"/>
        <v>1.9779999999999989</v>
      </c>
      <c r="N31">
        <f t="shared" si="6"/>
        <v>1.762</v>
      </c>
      <c r="O31" s="8">
        <f t="shared" si="7"/>
        <v>4.4038571428571425</v>
      </c>
      <c r="AF31" s="9">
        <v>2023</v>
      </c>
      <c r="AG31">
        <f>VLOOKUP(AG$2,GI!$A$10:$AE$44,ROW()-1,FALSE)</f>
        <v>3.6</v>
      </c>
      <c r="AH31">
        <f>VLOOKUP(AH$2,GI!$A$10:$AE$44,ROW()-1,FALSE)</f>
        <v>5.6</v>
      </c>
      <c r="AI31">
        <f>VLOOKUP(AI$2,GI!$A$10:$AE$44,ROW()-1,FALSE)</f>
        <v>4.2</v>
      </c>
      <c r="AJ31">
        <f>VLOOKUP(AJ$2,GI!$A$10:$AE$44,ROW()-1,FALSE)</f>
        <v>5.0999999999999996</v>
      </c>
      <c r="AK31">
        <f>VLOOKUP(AK$2,GI!$A$10:$AE$44,ROW()-1,FALSE)</f>
        <v>5.0999999999999996</v>
      </c>
      <c r="AL31">
        <f>VLOOKUP(AL$2,GI!$A$10:$AE$44,ROW()-1,FALSE)</f>
        <v>5.5</v>
      </c>
      <c r="AM31">
        <f>VLOOKUP(AM$2,GI!$A$10:$AE$44,ROW()-1,FALSE)</f>
        <v>4.8</v>
      </c>
      <c r="AN31">
        <f>VLOOKUP(AN$2,GI!$A$10:$AE$44,ROW()-1,FALSE)</f>
        <v>6.5</v>
      </c>
      <c r="AP31" s="8">
        <f t="shared" si="12"/>
        <v>4.2</v>
      </c>
      <c r="AQ31" s="8">
        <f t="shared" si="13"/>
        <v>2.2999999999999998</v>
      </c>
      <c r="AS31">
        <f t="shared" si="10"/>
        <v>3.6</v>
      </c>
      <c r="AT31" s="8">
        <f t="shared" si="11"/>
        <v>5.2571428571428571</v>
      </c>
    </row>
    <row r="32" spans="1:46" x14ac:dyDescent="0.25">
      <c r="A32" s="9">
        <v>2024</v>
      </c>
      <c r="B32" s="10">
        <v>2.5830000000000002</v>
      </c>
      <c r="C32" s="11">
        <v>5.1720000000000006</v>
      </c>
      <c r="D32" s="11">
        <v>3.5060000000000002</v>
      </c>
      <c r="E32" s="11">
        <v>4.0570000000000004</v>
      </c>
      <c r="F32" s="11">
        <v>4.3000000000000007</v>
      </c>
      <c r="G32" s="11">
        <v>4.7069999999999999</v>
      </c>
      <c r="H32" s="11">
        <v>3.9480000000000004</v>
      </c>
      <c r="I32" s="11">
        <v>5.3460000000000001</v>
      </c>
      <c r="K32" s="8">
        <f t="shared" si="4"/>
        <v>3.5060000000000002</v>
      </c>
      <c r="L32" s="8">
        <f t="shared" si="5"/>
        <v>1.8399999999999999</v>
      </c>
      <c r="M32" s="8">
        <f>B32</f>
        <v>2.5830000000000002</v>
      </c>
      <c r="N32">
        <f t="shared" si="6"/>
        <v>2.5830000000000002</v>
      </c>
      <c r="O32" s="8">
        <f t="shared" si="7"/>
        <v>4.4337142857142862</v>
      </c>
      <c r="AF32" s="9">
        <v>2024</v>
      </c>
      <c r="AG32">
        <f>VLOOKUP(AG$2,GI!$A$10:$AE$44,ROW()-1,FALSE)</f>
        <v>3.6</v>
      </c>
      <c r="AH32">
        <f>VLOOKUP(AH$2,GI!$A$10:$AE$44,ROW()-1,FALSE)</f>
        <v>6.3</v>
      </c>
      <c r="AI32">
        <f>VLOOKUP(AI$2,GI!$A$10:$AE$44,ROW()-1,FALSE)</f>
        <v>4.2</v>
      </c>
      <c r="AJ32">
        <f>VLOOKUP(AJ$2,GI!$A$10:$AE$44,ROW()-1,FALSE)</f>
        <v>4.3</v>
      </c>
      <c r="AK32">
        <f>VLOOKUP(AK$2,GI!$A$10:$AE$44,ROW()-1,FALSE)</f>
        <v>4.8</v>
      </c>
      <c r="AL32">
        <f>VLOOKUP(AL$2,GI!$A$10:$AE$44,ROW()-1,FALSE)</f>
        <v>5.0999999999999996</v>
      </c>
      <c r="AM32">
        <f>VLOOKUP(AM$2,GI!$A$10:$AE$44,ROW()-1,FALSE)</f>
        <v>4.7</v>
      </c>
      <c r="AN32">
        <f>VLOOKUP(AN$2,GI!$A$10:$AE$44,ROW()-1,FALSE)</f>
        <v>6.2</v>
      </c>
      <c r="AP32" s="8">
        <f t="shared" si="12"/>
        <v>4.2</v>
      </c>
      <c r="AQ32" s="8">
        <f t="shared" si="13"/>
        <v>2.0999999999999996</v>
      </c>
      <c r="AR32" s="8">
        <f>AG32</f>
        <v>3.6</v>
      </c>
      <c r="AS32">
        <f t="shared" si="10"/>
        <v>3.6</v>
      </c>
      <c r="AT32" s="8">
        <f t="shared" si="11"/>
        <v>5.0857142857142863</v>
      </c>
    </row>
    <row r="33" spans="1:45" x14ac:dyDescent="0.25">
      <c r="A33" s="9" t="s">
        <v>277</v>
      </c>
      <c r="M33" s="13" cm="1">
        <f t="array" ref="M33:M36">TRANSPOSE(RVS_GI_S!B9:E9)</f>
        <v>3.6354395341889334</v>
      </c>
      <c r="N33" s="8">
        <f>M33</f>
        <v>3.6354395341889334</v>
      </c>
      <c r="AF33" s="9" t="s">
        <v>277</v>
      </c>
      <c r="AR33" s="13" cm="1">
        <f t="array" ref="AR33:AR36">TRANSPOSE(RVS_GI_S!B8:E8)</f>
        <v>5.2828317278394579</v>
      </c>
      <c r="AS33" s="8">
        <f>AR33</f>
        <v>5.2828317278394579</v>
      </c>
    </row>
    <row r="34" spans="1:45" x14ac:dyDescent="0.25">
      <c r="A34" s="9" t="s">
        <v>283</v>
      </c>
      <c r="M34" s="13">
        <v>3.0593350679111273</v>
      </c>
      <c r="N34" s="8">
        <f t="shared" ref="N34:N36" si="14">M34</f>
        <v>3.0593350679111273</v>
      </c>
      <c r="AF34" s="9" t="s">
        <v>283</v>
      </c>
      <c r="AR34" s="13">
        <v>3.5688950015923337</v>
      </c>
      <c r="AS34" s="8">
        <f t="shared" ref="AS34:AS36" si="15">AR34</f>
        <v>3.5688950015923337</v>
      </c>
    </row>
    <row r="35" spans="1:45" x14ac:dyDescent="0.25">
      <c r="A35" s="9" t="s">
        <v>284</v>
      </c>
      <c r="M35" s="13">
        <v>3.237852353564509</v>
      </c>
      <c r="N35" s="8">
        <f t="shared" si="14"/>
        <v>3.237852353564509</v>
      </c>
      <c r="AF35" s="9" t="s">
        <v>284</v>
      </c>
      <c r="AR35" s="13">
        <v>3.6393541691257094</v>
      </c>
      <c r="AS35" s="8">
        <f t="shared" si="15"/>
        <v>3.6393541691257094</v>
      </c>
    </row>
    <row r="36" spans="1:45" x14ac:dyDescent="0.25">
      <c r="A36" s="9" t="s">
        <v>285</v>
      </c>
      <c r="M36" s="13">
        <v>2.7474878132654093</v>
      </c>
      <c r="N36" s="8">
        <f t="shared" si="14"/>
        <v>2.7474878132654093</v>
      </c>
      <c r="AF36" s="9" t="s">
        <v>285</v>
      </c>
      <c r="AR36" s="13">
        <v>3.3235454193724485</v>
      </c>
      <c r="AS36" s="8">
        <f t="shared" si="15"/>
        <v>3.3235454193724485</v>
      </c>
    </row>
    <row r="37" spans="1:45" x14ac:dyDescent="0.25">
      <c r="B37" s="14"/>
    </row>
    <row r="39" spans="1:45" x14ac:dyDescent="0.25">
      <c r="A39" s="6" t="s">
        <v>370</v>
      </c>
      <c r="B39" s="8">
        <f>AVERAGE(B30:B32)</f>
        <v>2.2623333333333338</v>
      </c>
      <c r="C39" s="8">
        <f t="shared" ref="C39:I39" si="16">AVERAGE(C30:C32)</f>
        <v>4.6103333333333341</v>
      </c>
      <c r="D39" s="8">
        <f t="shared" si="16"/>
        <v>3.2260000000000004</v>
      </c>
      <c r="E39" s="8">
        <f t="shared" si="16"/>
        <v>4.2233333333333336</v>
      </c>
      <c r="F39" s="8">
        <f t="shared" si="16"/>
        <v>3.83</v>
      </c>
      <c r="G39" s="8">
        <f t="shared" si="16"/>
        <v>4.6686666666666667</v>
      </c>
      <c r="H39" s="8">
        <f t="shared" si="16"/>
        <v>3.9090000000000003</v>
      </c>
      <c r="I39" s="8">
        <f t="shared" si="16"/>
        <v>5.1043333333333329</v>
      </c>
    </row>
    <row r="40" spans="1:45" x14ac:dyDescent="0.25">
      <c r="A40" s="6" t="s">
        <v>369</v>
      </c>
      <c r="B40" s="8">
        <f>AVERAGE(B23:B32)</f>
        <v>2.6922000000000006</v>
      </c>
      <c r="C40" s="8">
        <f t="shared" ref="C40:I40" si="17">AVERAGE(C23:C32)</f>
        <v>4.2733000000000008</v>
      </c>
      <c r="D40" s="8">
        <f t="shared" si="17"/>
        <v>2.9024000000000001</v>
      </c>
      <c r="E40" s="8">
        <f t="shared" si="17"/>
        <v>4.0510999999999999</v>
      </c>
      <c r="F40" s="8">
        <f t="shared" si="17"/>
        <v>3.2902</v>
      </c>
      <c r="G40" s="8">
        <f t="shared" si="17"/>
        <v>3.7861000000000002</v>
      </c>
      <c r="H40" s="8">
        <f t="shared" si="17"/>
        <v>3.5177999999999998</v>
      </c>
      <c r="I40" s="8">
        <f t="shared" si="17"/>
        <v>4.7117999999999993</v>
      </c>
    </row>
    <row r="41" spans="1:45" x14ac:dyDescent="0.25">
      <c r="A41" s="118" t="s">
        <v>370</v>
      </c>
      <c r="B41" s="96">
        <f>B39/$B$39*100-100</f>
        <v>0</v>
      </c>
      <c r="C41" s="96">
        <f t="shared" ref="C41:I41" si="18">C39/$B$39*100-100</f>
        <v>103.78665095034623</v>
      </c>
      <c r="D41" s="96">
        <f t="shared" si="18"/>
        <v>42.596139678797698</v>
      </c>
      <c r="E41" s="96">
        <f t="shared" si="18"/>
        <v>86.680418447031059</v>
      </c>
      <c r="F41" s="96">
        <f t="shared" si="18"/>
        <v>69.294238986297302</v>
      </c>
      <c r="G41" s="96">
        <f t="shared" si="18"/>
        <v>106.36510976867538</v>
      </c>
      <c r="H41" s="96">
        <f t="shared" si="18"/>
        <v>72.786208928834526</v>
      </c>
      <c r="I41" s="96">
        <f t="shared" si="18"/>
        <v>125.62251362899656</v>
      </c>
    </row>
    <row r="42" spans="1:45" x14ac:dyDescent="0.25">
      <c r="A42" s="118" t="s">
        <v>369</v>
      </c>
      <c r="B42" s="96">
        <f t="shared" ref="B42:H42" si="19">B40/$B$40*100-100</f>
        <v>0</v>
      </c>
      <c r="C42" s="96">
        <f t="shared" si="19"/>
        <v>58.728920585394832</v>
      </c>
      <c r="D42" s="96">
        <f t="shared" si="19"/>
        <v>7.8077408810637934</v>
      </c>
      <c r="E42" s="96">
        <f t="shared" si="19"/>
        <v>50.475447589332106</v>
      </c>
      <c r="F42" s="96">
        <f t="shared" si="19"/>
        <v>22.212317064111105</v>
      </c>
      <c r="G42" s="96">
        <f t="shared" si="19"/>
        <v>40.632196716440063</v>
      </c>
      <c r="H42" s="96">
        <f t="shared" si="19"/>
        <v>30.666369511923307</v>
      </c>
      <c r="I42" s="96">
        <f>I40/$B$40*100-100</f>
        <v>75.016714954312391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B670-095B-4A31-B6E1-D3F21AF23516}">
  <dimension ref="A1:Q36"/>
  <sheetViews>
    <sheetView showGridLines="0" zoomScale="55" zoomScaleNormal="55" workbookViewId="0">
      <selection activeCell="F40" sqref="F40"/>
    </sheetView>
  </sheetViews>
  <sheetFormatPr defaultRowHeight="15.75" x14ac:dyDescent="0.25"/>
  <cols>
    <col min="1" max="1" width="9.21875" style="6"/>
  </cols>
  <sheetData>
    <row r="1" spans="1:16" x14ac:dyDescent="0.25">
      <c r="A1" s="1" t="s">
        <v>11</v>
      </c>
      <c r="L1" t="s">
        <v>10</v>
      </c>
    </row>
    <row r="2" spans="1:16" x14ac:dyDescent="0.25">
      <c r="A2" s="2" t="s">
        <v>12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13</v>
      </c>
      <c r="K2" s="5"/>
      <c r="L2" s="5" t="s">
        <v>9</v>
      </c>
      <c r="M2" s="5" t="s">
        <v>9</v>
      </c>
      <c r="O2" s="117" t="s">
        <v>365</v>
      </c>
      <c r="P2" s="117" t="s">
        <v>366</v>
      </c>
    </row>
    <row r="3" spans="1:16" x14ac:dyDescent="0.25">
      <c r="A3" s="6">
        <v>1995</v>
      </c>
      <c r="B3" s="7">
        <v>5.2</v>
      </c>
      <c r="C3" s="8">
        <v>1.2</v>
      </c>
      <c r="D3" s="8">
        <v>3</v>
      </c>
      <c r="E3" s="8">
        <v>-2.2999999999999998</v>
      </c>
      <c r="F3" s="8">
        <v>-0.8</v>
      </c>
      <c r="G3" s="8">
        <v>4.2</v>
      </c>
      <c r="H3" s="8">
        <v>6</v>
      </c>
      <c r="I3" s="8">
        <v>6.2</v>
      </c>
      <c r="L3" s="8">
        <f t="shared" ref="L3:L11" si="0">MIN(C3:I3)</f>
        <v>-2.2999999999999998</v>
      </c>
      <c r="M3" s="8">
        <f t="shared" ref="M3:M11" si="1">MAX(C3:I3)-L3</f>
        <v>8.5</v>
      </c>
    </row>
    <row r="4" spans="1:16" x14ac:dyDescent="0.25">
      <c r="A4" s="6">
        <v>1996</v>
      </c>
      <c r="B4" s="7">
        <v>1.2</v>
      </c>
      <c r="C4" s="8">
        <v>2.4</v>
      </c>
      <c r="D4" s="8">
        <v>1.7</v>
      </c>
      <c r="E4" s="8">
        <v>0.2</v>
      </c>
      <c r="F4" s="8">
        <v>-0.3</v>
      </c>
      <c r="G4" s="8">
        <v>3.9</v>
      </c>
      <c r="H4" s="8">
        <v>4.9000000000000004</v>
      </c>
      <c r="I4" s="8">
        <v>4.7</v>
      </c>
      <c r="L4" s="8">
        <f t="shared" si="0"/>
        <v>-0.3</v>
      </c>
      <c r="M4" s="8">
        <f t="shared" si="1"/>
        <v>5.2</v>
      </c>
    </row>
    <row r="5" spans="1:16" x14ac:dyDescent="0.25">
      <c r="A5" s="6">
        <v>1997</v>
      </c>
      <c r="B5" s="7">
        <v>1.8</v>
      </c>
      <c r="C5" s="8">
        <v>2.1</v>
      </c>
      <c r="D5" s="8">
        <v>3.3</v>
      </c>
      <c r="E5" s="8">
        <v>0</v>
      </c>
      <c r="F5" s="8">
        <v>-0.5</v>
      </c>
      <c r="G5" s="8">
        <v>2.2999999999999998</v>
      </c>
      <c r="H5" s="8">
        <v>4.7</v>
      </c>
      <c r="I5" s="8">
        <v>7</v>
      </c>
      <c r="L5" s="8">
        <f t="shared" si="0"/>
        <v>-0.5</v>
      </c>
      <c r="M5" s="8">
        <f t="shared" si="1"/>
        <v>7.5</v>
      </c>
    </row>
    <row r="6" spans="1:16" x14ac:dyDescent="0.25">
      <c r="A6" s="6">
        <v>1998</v>
      </c>
      <c r="B6" s="7">
        <v>1.8</v>
      </c>
      <c r="C6" s="8">
        <v>2.5</v>
      </c>
      <c r="D6" s="8">
        <v>0.7</v>
      </c>
      <c r="E6" s="8">
        <v>0.2</v>
      </c>
      <c r="F6" s="8">
        <v>0.2</v>
      </c>
      <c r="G6" s="8">
        <v>3</v>
      </c>
      <c r="H6" s="8">
        <v>4.5999999999999996</v>
      </c>
      <c r="I6" s="8">
        <v>5.2</v>
      </c>
      <c r="L6" s="8">
        <f t="shared" si="0"/>
        <v>0.2</v>
      </c>
      <c r="M6" s="8">
        <f t="shared" si="1"/>
        <v>5</v>
      </c>
    </row>
    <row r="7" spans="1:16" x14ac:dyDescent="0.25">
      <c r="A7" s="6">
        <v>1999</v>
      </c>
      <c r="B7" s="7">
        <v>1.9</v>
      </c>
      <c r="C7" s="8">
        <v>0.1</v>
      </c>
      <c r="D7" s="8">
        <v>0.6</v>
      </c>
      <c r="E7" s="8">
        <v>0</v>
      </c>
      <c r="F7" s="8">
        <v>1.2</v>
      </c>
      <c r="G7" s="8">
        <v>2.7</v>
      </c>
      <c r="H7" s="8">
        <v>3.7</v>
      </c>
      <c r="I7" s="8">
        <v>1.6</v>
      </c>
      <c r="L7" s="8">
        <f t="shared" si="0"/>
        <v>0</v>
      </c>
      <c r="M7" s="8">
        <f t="shared" si="1"/>
        <v>3.7</v>
      </c>
    </row>
    <row r="8" spans="1:16" x14ac:dyDescent="0.25">
      <c r="A8" s="6">
        <v>2000</v>
      </c>
      <c r="B8" s="7">
        <v>0.8</v>
      </c>
      <c r="C8" s="8">
        <v>0.7</v>
      </c>
      <c r="D8" s="8">
        <v>1.6</v>
      </c>
      <c r="E8" s="8">
        <v>2.8</v>
      </c>
      <c r="F8" s="8">
        <v>-0.6</v>
      </c>
      <c r="G8" s="8">
        <v>1.3</v>
      </c>
      <c r="H8" s="8">
        <v>3.1</v>
      </c>
      <c r="I8" s="8">
        <v>4.3</v>
      </c>
      <c r="L8" s="8">
        <f t="shared" si="0"/>
        <v>-0.6</v>
      </c>
      <c r="M8" s="8">
        <f t="shared" si="1"/>
        <v>4.8999999999999995</v>
      </c>
    </row>
    <row r="9" spans="1:16" x14ac:dyDescent="0.25">
      <c r="A9" s="6">
        <v>2001</v>
      </c>
      <c r="B9" s="7">
        <v>-0.4</v>
      </c>
      <c r="C9" s="8">
        <v>1.7</v>
      </c>
      <c r="D9" s="8">
        <v>0.8</v>
      </c>
      <c r="E9" s="8">
        <v>2.2000000000000002</v>
      </c>
      <c r="F9" s="8">
        <v>-1.4</v>
      </c>
      <c r="G9" s="8">
        <v>1.2</v>
      </c>
      <c r="H9" s="8">
        <v>3.3</v>
      </c>
      <c r="I9" s="8">
        <v>5.0999999999999996</v>
      </c>
      <c r="L9" s="8">
        <f t="shared" si="0"/>
        <v>-1.4</v>
      </c>
      <c r="M9" s="8">
        <f t="shared" si="1"/>
        <v>6.5</v>
      </c>
    </row>
    <row r="10" spans="1:16" x14ac:dyDescent="0.25">
      <c r="A10" s="6">
        <v>2002</v>
      </c>
      <c r="B10" s="7">
        <v>-0.7</v>
      </c>
      <c r="C10" s="8">
        <v>1.2</v>
      </c>
      <c r="D10" s="8">
        <v>1.7</v>
      </c>
      <c r="E10" s="8">
        <v>-0.2</v>
      </c>
      <c r="F10" s="8">
        <v>-1.5</v>
      </c>
      <c r="G10" s="8">
        <v>2.2000000000000002</v>
      </c>
      <c r="H10" s="8">
        <v>2.6</v>
      </c>
      <c r="I10" s="8">
        <v>6.4</v>
      </c>
      <c r="L10" s="8">
        <f t="shared" si="0"/>
        <v>-1.5</v>
      </c>
      <c r="M10" s="8">
        <f t="shared" si="1"/>
        <v>7.9</v>
      </c>
    </row>
    <row r="11" spans="1:16" x14ac:dyDescent="0.25">
      <c r="A11" s="6">
        <v>2003</v>
      </c>
      <c r="B11" s="7">
        <v>1.1000000000000001</v>
      </c>
      <c r="C11" s="8">
        <v>1.7</v>
      </c>
      <c r="D11" s="8">
        <v>1.9</v>
      </c>
      <c r="E11" s="8">
        <v>-1.8</v>
      </c>
      <c r="F11" s="8">
        <v>-2.2999999999999998</v>
      </c>
      <c r="G11" s="8">
        <v>2.4</v>
      </c>
      <c r="H11" s="8">
        <v>2.5</v>
      </c>
      <c r="I11" s="8">
        <v>6.9</v>
      </c>
      <c r="L11" s="8">
        <f t="shared" si="0"/>
        <v>-2.2999999999999998</v>
      </c>
      <c r="M11" s="8">
        <f t="shared" si="1"/>
        <v>9.1999999999999993</v>
      </c>
    </row>
    <row r="12" spans="1:16" x14ac:dyDescent="0.25">
      <c r="A12" s="9">
        <v>2004</v>
      </c>
      <c r="B12" s="10">
        <v>1.1000000000000001</v>
      </c>
      <c r="C12" s="11">
        <v>3.2</v>
      </c>
      <c r="D12" s="11">
        <v>2.2999999999999998</v>
      </c>
      <c r="E12" s="11">
        <v>-1.8</v>
      </c>
      <c r="F12" s="11">
        <v>-1.8</v>
      </c>
      <c r="G12" s="11">
        <v>2.8</v>
      </c>
      <c r="H12" s="11">
        <v>4.5999999999999996</v>
      </c>
      <c r="I12" s="11">
        <v>6.5</v>
      </c>
      <c r="J12">
        <v>-8</v>
      </c>
      <c r="K12">
        <v>8</v>
      </c>
      <c r="L12" s="8">
        <f>MIN(C12:I12)</f>
        <v>-1.8</v>
      </c>
      <c r="M12" s="8">
        <f>MAX(C12:I12)-L12</f>
        <v>8.3000000000000007</v>
      </c>
    </row>
    <row r="13" spans="1:16" x14ac:dyDescent="0.25">
      <c r="A13" s="9">
        <v>2005</v>
      </c>
      <c r="B13" s="10">
        <v>2</v>
      </c>
      <c r="C13" s="11">
        <v>3</v>
      </c>
      <c r="D13" s="11">
        <v>2.8</v>
      </c>
      <c r="E13" s="11">
        <v>-2.9</v>
      </c>
      <c r="F13" s="11">
        <v>-0.1</v>
      </c>
      <c r="G13" s="11">
        <v>2.9</v>
      </c>
      <c r="H13" s="11">
        <v>4.4000000000000004</v>
      </c>
      <c r="I13" s="11">
        <v>5.6</v>
      </c>
      <c r="L13" s="8">
        <f t="shared" ref="L13:L32" si="2">MIN(C13:I13)</f>
        <v>-2.9</v>
      </c>
      <c r="M13" s="8">
        <f t="shared" ref="M13:M32" si="3">MAX(C13:I13)-L13</f>
        <v>8.5</v>
      </c>
    </row>
    <row r="14" spans="1:16" x14ac:dyDescent="0.25">
      <c r="A14" s="9">
        <v>2006</v>
      </c>
      <c r="B14" s="10">
        <v>0.7</v>
      </c>
      <c r="C14" s="11">
        <v>5.2</v>
      </c>
      <c r="D14" s="11">
        <v>3.4</v>
      </c>
      <c r="E14" s="11">
        <v>-3.2</v>
      </c>
      <c r="F14" s="11">
        <v>0.6</v>
      </c>
      <c r="G14" s="11">
        <v>3.4</v>
      </c>
      <c r="H14" s="11">
        <v>4.2</v>
      </c>
      <c r="I14" s="11">
        <v>7.6</v>
      </c>
      <c r="L14" s="8">
        <f t="shared" si="2"/>
        <v>-3.2</v>
      </c>
      <c r="M14" s="8">
        <f t="shared" si="3"/>
        <v>10.8</v>
      </c>
    </row>
    <row r="15" spans="1:16" x14ac:dyDescent="0.25">
      <c r="A15" s="9">
        <v>2007</v>
      </c>
      <c r="B15" s="10">
        <v>1.3</v>
      </c>
      <c r="C15" s="11">
        <v>5.7</v>
      </c>
      <c r="D15" s="11">
        <v>4</v>
      </c>
      <c r="E15" s="11">
        <v>0.3</v>
      </c>
      <c r="F15" s="11">
        <v>2.4</v>
      </c>
      <c r="G15" s="11">
        <v>5</v>
      </c>
      <c r="H15" s="11">
        <v>5</v>
      </c>
      <c r="I15" s="11">
        <v>8.5</v>
      </c>
      <c r="L15" s="8">
        <f t="shared" si="2"/>
        <v>0.3</v>
      </c>
      <c r="M15" s="8">
        <f t="shared" si="3"/>
        <v>8.1999999999999993</v>
      </c>
    </row>
    <row r="16" spans="1:16" x14ac:dyDescent="0.25">
      <c r="A16" s="9">
        <v>2008</v>
      </c>
      <c r="B16" s="10">
        <v>1.5</v>
      </c>
      <c r="C16" s="11">
        <v>0.3</v>
      </c>
      <c r="D16" s="11">
        <v>1.7</v>
      </c>
      <c r="E16" s="11">
        <v>0.2</v>
      </c>
      <c r="F16" s="11">
        <v>1.3</v>
      </c>
      <c r="G16" s="11">
        <v>4</v>
      </c>
      <c r="H16" s="11">
        <v>3.8</v>
      </c>
      <c r="I16" s="11">
        <v>4.2</v>
      </c>
      <c r="L16" s="8">
        <f t="shared" si="2"/>
        <v>0.2</v>
      </c>
      <c r="M16" s="8">
        <f t="shared" si="3"/>
        <v>4</v>
      </c>
    </row>
    <row r="17" spans="1:17" x14ac:dyDescent="0.25">
      <c r="A17" s="9">
        <v>2009</v>
      </c>
      <c r="B17" s="10">
        <v>-3.3</v>
      </c>
      <c r="C17" s="11">
        <v>-4.8</v>
      </c>
      <c r="D17" s="11">
        <v>-5.6</v>
      </c>
      <c r="E17" s="11">
        <v>-1.2</v>
      </c>
      <c r="F17" s="11">
        <v>-2.1</v>
      </c>
      <c r="G17" s="11">
        <v>-0.6</v>
      </c>
      <c r="H17" s="11">
        <v>0.1</v>
      </c>
      <c r="I17" s="11">
        <v>2.7</v>
      </c>
      <c r="L17" s="8">
        <f t="shared" si="2"/>
        <v>-5.6</v>
      </c>
      <c r="M17" s="8">
        <f t="shared" si="3"/>
        <v>8.3000000000000007</v>
      </c>
      <c r="O17">
        <v>-8</v>
      </c>
      <c r="P17">
        <v>8</v>
      </c>
      <c r="Q17" t="s">
        <v>368</v>
      </c>
    </row>
    <row r="18" spans="1:17" x14ac:dyDescent="0.25">
      <c r="A18" s="9">
        <v>2010</v>
      </c>
      <c r="B18" s="10">
        <v>-4</v>
      </c>
      <c r="C18" s="11">
        <v>-3.3</v>
      </c>
      <c r="D18" s="11">
        <v>-4</v>
      </c>
      <c r="E18" s="11">
        <v>-1.5</v>
      </c>
      <c r="F18" s="11">
        <v>-2.2999999999999998</v>
      </c>
      <c r="G18" s="11">
        <v>-0.5</v>
      </c>
      <c r="H18" s="11">
        <v>0.4</v>
      </c>
      <c r="I18" s="11">
        <v>2.6</v>
      </c>
      <c r="L18" s="8">
        <f t="shared" si="2"/>
        <v>-4</v>
      </c>
      <c r="M18" s="8">
        <f t="shared" si="3"/>
        <v>6.6</v>
      </c>
      <c r="O18">
        <v>-8</v>
      </c>
      <c r="P18">
        <v>8</v>
      </c>
    </row>
    <row r="19" spans="1:17" x14ac:dyDescent="0.25">
      <c r="A19" s="9">
        <v>2011</v>
      </c>
      <c r="B19" s="10">
        <v>-1.3</v>
      </c>
      <c r="C19" s="11">
        <v>1.5</v>
      </c>
      <c r="D19" s="11">
        <v>-2</v>
      </c>
      <c r="E19" s="11">
        <v>-1.5</v>
      </c>
      <c r="F19" s="11">
        <v>-0.2</v>
      </c>
      <c r="G19" s="11">
        <v>-1.3</v>
      </c>
      <c r="H19" s="11">
        <v>1.5</v>
      </c>
      <c r="I19" s="11">
        <v>3.7</v>
      </c>
      <c r="L19" s="8">
        <f t="shared" si="2"/>
        <v>-2</v>
      </c>
      <c r="M19" s="8">
        <f t="shared" si="3"/>
        <v>5.7</v>
      </c>
    </row>
    <row r="20" spans="1:17" x14ac:dyDescent="0.25">
      <c r="A20" s="9">
        <v>2012</v>
      </c>
      <c r="B20" s="10">
        <v>-1.7</v>
      </c>
      <c r="C20" s="11">
        <v>2.5</v>
      </c>
      <c r="D20" s="11">
        <v>-0.7</v>
      </c>
      <c r="E20" s="11">
        <v>0.8</v>
      </c>
      <c r="F20" s="11">
        <v>0.1</v>
      </c>
      <c r="G20" s="11">
        <v>-0.3</v>
      </c>
      <c r="H20" s="11">
        <v>2.1</v>
      </c>
      <c r="I20" s="11">
        <v>4.9000000000000004</v>
      </c>
      <c r="L20" s="8">
        <f t="shared" si="2"/>
        <v>-0.7</v>
      </c>
      <c r="M20" s="8">
        <f t="shared" si="3"/>
        <v>5.6000000000000005</v>
      </c>
    </row>
    <row r="21" spans="1:17" x14ac:dyDescent="0.25">
      <c r="A21" s="9">
        <v>2013</v>
      </c>
      <c r="B21" s="10">
        <v>-0.3</v>
      </c>
      <c r="C21" s="11">
        <v>2.4</v>
      </c>
      <c r="D21" s="11">
        <v>0.3</v>
      </c>
      <c r="E21" s="11">
        <v>0.6</v>
      </c>
      <c r="F21" s="11">
        <v>-0.6</v>
      </c>
      <c r="G21" s="11">
        <v>-0.2</v>
      </c>
      <c r="H21" s="11">
        <v>2.2999999999999998</v>
      </c>
      <c r="I21" s="11">
        <v>4.4000000000000004</v>
      </c>
      <c r="L21" s="8">
        <f t="shared" si="2"/>
        <v>-0.6</v>
      </c>
      <c r="M21" s="8">
        <f t="shared" si="3"/>
        <v>5</v>
      </c>
    </row>
    <row r="22" spans="1:17" x14ac:dyDescent="0.25">
      <c r="A22" s="9">
        <v>2014</v>
      </c>
      <c r="B22" s="10">
        <v>0.2</v>
      </c>
      <c r="C22" s="11">
        <v>1.7</v>
      </c>
      <c r="D22" s="11">
        <v>1.7</v>
      </c>
      <c r="E22" s="11">
        <v>1.6</v>
      </c>
      <c r="F22" s="11">
        <v>0.2</v>
      </c>
      <c r="G22" s="11">
        <v>0.5</v>
      </c>
      <c r="H22" s="11">
        <v>2.1</v>
      </c>
      <c r="I22" s="11">
        <v>5.7</v>
      </c>
      <c r="L22" s="8">
        <f t="shared" si="2"/>
        <v>0.2</v>
      </c>
      <c r="M22" s="8">
        <f t="shared" si="3"/>
        <v>5.5</v>
      </c>
    </row>
    <row r="23" spans="1:17" x14ac:dyDescent="0.25">
      <c r="A23" s="9">
        <v>2015</v>
      </c>
      <c r="B23" s="10">
        <v>2.1</v>
      </c>
      <c r="C23" s="11">
        <v>2.2000000000000002</v>
      </c>
      <c r="D23" s="11">
        <v>2.6</v>
      </c>
      <c r="E23" s="11">
        <v>3.4</v>
      </c>
      <c r="F23" s="11">
        <v>1.1000000000000001</v>
      </c>
      <c r="G23" s="11">
        <v>1.3</v>
      </c>
      <c r="H23" s="11">
        <v>3.3</v>
      </c>
      <c r="I23" s="11">
        <v>5</v>
      </c>
      <c r="L23" s="8">
        <f t="shared" si="2"/>
        <v>1.1000000000000001</v>
      </c>
      <c r="M23" s="8">
        <f t="shared" si="3"/>
        <v>3.9</v>
      </c>
    </row>
    <row r="24" spans="1:17" x14ac:dyDescent="0.25">
      <c r="A24" s="9">
        <v>2016</v>
      </c>
      <c r="B24" s="10">
        <v>0.8</v>
      </c>
      <c r="C24" s="11">
        <v>3.2</v>
      </c>
      <c r="D24" s="11">
        <v>3.2</v>
      </c>
      <c r="E24" s="11">
        <v>3.2</v>
      </c>
      <c r="F24" s="11">
        <v>0.8</v>
      </c>
      <c r="G24" s="11">
        <v>1.4</v>
      </c>
      <c r="H24" s="11">
        <v>4</v>
      </c>
      <c r="I24" s="11">
        <v>4.5</v>
      </c>
      <c r="L24" s="8">
        <f t="shared" si="2"/>
        <v>0.8</v>
      </c>
      <c r="M24" s="8">
        <f t="shared" si="3"/>
        <v>3.7</v>
      </c>
    </row>
    <row r="25" spans="1:17" x14ac:dyDescent="0.25">
      <c r="A25" s="9">
        <v>2017</v>
      </c>
      <c r="B25" s="10">
        <v>2.2999999999999998</v>
      </c>
      <c r="C25" s="11">
        <v>3.8</v>
      </c>
      <c r="D25" s="11">
        <v>3.7</v>
      </c>
      <c r="E25" s="11">
        <v>3.2</v>
      </c>
      <c r="F25" s="11">
        <v>2.2999999999999998</v>
      </c>
      <c r="G25" s="11">
        <v>3.4</v>
      </c>
      <c r="H25" s="11">
        <v>4.8</v>
      </c>
      <c r="I25" s="11">
        <v>4.7</v>
      </c>
      <c r="L25" s="8">
        <f t="shared" si="2"/>
        <v>2.2999999999999998</v>
      </c>
      <c r="M25" s="8">
        <f t="shared" si="3"/>
        <v>2.5</v>
      </c>
    </row>
    <row r="26" spans="1:17" x14ac:dyDescent="0.25">
      <c r="A26" s="9">
        <v>2018</v>
      </c>
      <c r="B26" s="10">
        <v>2.2000000000000002</v>
      </c>
      <c r="C26" s="11">
        <v>3.4</v>
      </c>
      <c r="D26" s="11">
        <v>3.5</v>
      </c>
      <c r="E26" s="11">
        <v>4.2</v>
      </c>
      <c r="F26" s="11">
        <v>3.6</v>
      </c>
      <c r="G26" s="11">
        <v>4.5999999999999996</v>
      </c>
      <c r="H26" s="11">
        <v>4.9000000000000004</v>
      </c>
      <c r="I26" s="11">
        <v>4</v>
      </c>
      <c r="L26" s="8">
        <f t="shared" si="2"/>
        <v>3.4</v>
      </c>
      <c r="M26" s="8">
        <f t="shared" si="3"/>
        <v>1.5000000000000004</v>
      </c>
    </row>
    <row r="27" spans="1:17" x14ac:dyDescent="0.25">
      <c r="A27" s="9">
        <v>2019</v>
      </c>
      <c r="B27" s="10">
        <v>2</v>
      </c>
      <c r="C27" s="11">
        <v>3.8</v>
      </c>
      <c r="D27" s="11">
        <v>3.1</v>
      </c>
      <c r="E27" s="11">
        <v>4.3</v>
      </c>
      <c r="F27" s="11">
        <v>2.8</v>
      </c>
      <c r="G27" s="11">
        <v>4.4000000000000004</v>
      </c>
      <c r="H27" s="11">
        <v>4.5</v>
      </c>
      <c r="I27" s="11">
        <v>4.3</v>
      </c>
      <c r="L27" s="8">
        <f t="shared" si="2"/>
        <v>2.8</v>
      </c>
      <c r="M27" s="8">
        <f t="shared" si="3"/>
        <v>1.7000000000000002</v>
      </c>
    </row>
    <row r="28" spans="1:17" x14ac:dyDescent="0.25">
      <c r="A28" s="9">
        <v>2020</v>
      </c>
      <c r="B28" s="10">
        <v>-1.7</v>
      </c>
      <c r="C28" s="11">
        <v>1.5</v>
      </c>
      <c r="D28" s="11">
        <v>-1.9</v>
      </c>
      <c r="E28" s="11">
        <v>1.8</v>
      </c>
      <c r="F28" s="11">
        <v>-2.2999999999999998</v>
      </c>
      <c r="G28" s="11">
        <v>-3.6</v>
      </c>
      <c r="H28" s="11">
        <v>-0.6</v>
      </c>
      <c r="I28" s="11">
        <v>0.1</v>
      </c>
      <c r="L28" s="8">
        <f t="shared" si="2"/>
        <v>-3.6</v>
      </c>
      <c r="M28" s="8">
        <f t="shared" si="3"/>
        <v>5.4</v>
      </c>
      <c r="O28">
        <v>-8</v>
      </c>
      <c r="P28">
        <v>8</v>
      </c>
      <c r="Q28" t="s">
        <v>367</v>
      </c>
    </row>
    <row r="29" spans="1:17" x14ac:dyDescent="0.25">
      <c r="A29" s="9">
        <v>2021</v>
      </c>
      <c r="B29" s="10">
        <v>-2.1</v>
      </c>
      <c r="C29" s="11">
        <v>-2.2999999999999998</v>
      </c>
      <c r="D29" s="11">
        <v>1.9</v>
      </c>
      <c r="E29" s="11">
        <v>0.4</v>
      </c>
      <c r="F29" s="11">
        <v>2.1</v>
      </c>
      <c r="G29" s="11">
        <v>-0.3</v>
      </c>
      <c r="H29" s="11">
        <v>-0.5</v>
      </c>
      <c r="I29" s="11">
        <v>2.7</v>
      </c>
      <c r="L29" s="8">
        <f t="shared" si="2"/>
        <v>-2.2999999999999998</v>
      </c>
      <c r="M29" s="8">
        <f t="shared" si="3"/>
        <v>5</v>
      </c>
      <c r="O29">
        <v>-8</v>
      </c>
      <c r="P29">
        <v>8</v>
      </c>
    </row>
    <row r="30" spans="1:17" x14ac:dyDescent="0.25">
      <c r="A30" s="9">
        <v>2022</v>
      </c>
      <c r="B30" s="10">
        <v>1.2</v>
      </c>
      <c r="C30" s="11">
        <v>0.5</v>
      </c>
      <c r="D30" s="11">
        <v>2.7</v>
      </c>
      <c r="E30" s="11">
        <v>1.9</v>
      </c>
      <c r="F30" s="11">
        <v>1</v>
      </c>
      <c r="G30" s="11">
        <v>2.2000000000000002</v>
      </c>
      <c r="H30" s="11">
        <v>1.5</v>
      </c>
      <c r="I30" s="11">
        <v>4.3</v>
      </c>
      <c r="L30" s="8">
        <f t="shared" si="2"/>
        <v>0.5</v>
      </c>
      <c r="M30" s="8">
        <f t="shared" si="3"/>
        <v>3.8</v>
      </c>
    </row>
    <row r="31" spans="1:17" x14ac:dyDescent="0.25">
      <c r="A31" s="9">
        <v>2023</v>
      </c>
      <c r="B31" s="10">
        <v>-1.7</v>
      </c>
      <c r="C31" s="11">
        <v>3.2</v>
      </c>
      <c r="D31" s="11">
        <v>3.5</v>
      </c>
      <c r="E31" s="11">
        <v>-0.6</v>
      </c>
      <c r="F31" s="11">
        <v>0.4</v>
      </c>
      <c r="G31" s="11">
        <v>2.4</v>
      </c>
      <c r="H31" s="11">
        <v>0.8</v>
      </c>
      <c r="I31" s="11">
        <v>2.9</v>
      </c>
      <c r="L31" s="8">
        <f t="shared" si="2"/>
        <v>-0.6</v>
      </c>
      <c r="M31" s="8">
        <f t="shared" si="3"/>
        <v>4.0999999999999996</v>
      </c>
    </row>
    <row r="32" spans="1:17" x14ac:dyDescent="0.25">
      <c r="A32" s="9">
        <v>2024</v>
      </c>
      <c r="B32" s="10">
        <v>-1.4</v>
      </c>
      <c r="C32" s="11">
        <v>4</v>
      </c>
      <c r="D32" s="11">
        <v>3</v>
      </c>
      <c r="E32" s="11">
        <v>0.5</v>
      </c>
      <c r="F32" s="11">
        <v>-0.9</v>
      </c>
      <c r="G32" s="11">
        <v>4.2</v>
      </c>
      <c r="H32" s="11">
        <v>2.1</v>
      </c>
      <c r="I32" s="11">
        <v>4.7</v>
      </c>
      <c r="L32" s="8">
        <f t="shared" si="2"/>
        <v>-0.9</v>
      </c>
      <c r="M32" s="8">
        <f t="shared" si="3"/>
        <v>5.6000000000000005</v>
      </c>
      <c r="N32" s="8">
        <f>B32</f>
        <v>-1.4</v>
      </c>
    </row>
    <row r="33" spans="1:14" x14ac:dyDescent="0.25">
      <c r="A33" s="9" t="s">
        <v>277</v>
      </c>
      <c r="N33" s="12" cm="1">
        <f t="array" ref="N33:N36">TRANSPOSE(RVS_GI_S!B10:E10)</f>
        <v>-1.017470320744734</v>
      </c>
    </row>
    <row r="34" spans="1:14" x14ac:dyDescent="0.25">
      <c r="A34" s="9" t="s">
        <v>283</v>
      </c>
      <c r="N34" s="12">
        <v>-0.53582274292854004</v>
      </c>
    </row>
    <row r="35" spans="1:14" x14ac:dyDescent="0.25">
      <c r="A35" s="9" t="s">
        <v>284</v>
      </c>
      <c r="N35" s="12">
        <v>-1.3559341070862403</v>
      </c>
    </row>
    <row r="36" spans="1:14" x14ac:dyDescent="0.25">
      <c r="A36" s="9" t="s">
        <v>285</v>
      </c>
      <c r="N36" s="12">
        <v>-1.435650386536421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C06D-97FD-49E5-8203-32FC5C542DDF}">
  <dimension ref="A1:E11"/>
  <sheetViews>
    <sheetView showGridLines="0" zoomScale="70" zoomScaleNormal="70" workbookViewId="0"/>
  </sheetViews>
  <sheetFormatPr defaultRowHeight="15.75" x14ac:dyDescent="0.25"/>
  <sheetData>
    <row r="1" spans="1:5" x14ac:dyDescent="0.25">
      <c r="A1" t="s">
        <v>278</v>
      </c>
      <c r="B1" t="s">
        <v>277</v>
      </c>
      <c r="C1">
        <v>2026</v>
      </c>
      <c r="D1">
        <v>2027</v>
      </c>
      <c r="E1">
        <v>2028</v>
      </c>
    </row>
    <row r="2" spans="1:5" x14ac:dyDescent="0.25">
      <c r="A2" t="s">
        <v>360</v>
      </c>
      <c r="B2" s="103">
        <f>ESA_2010_GG_2025!E85</f>
        <v>7246.5119999999997</v>
      </c>
      <c r="C2" s="103">
        <f>ESA_2010_GG_2026_2028!D85</f>
        <v>5147.03</v>
      </c>
      <c r="D2" s="103">
        <f>ESA_2010_GG_2026_2028!E85</f>
        <v>5456.5320000000002</v>
      </c>
      <c r="E2" s="103">
        <f>ESA_2010_GG_2026_2028!F85</f>
        <v>5180.6180000000004</v>
      </c>
    </row>
    <row r="3" spans="1:5" x14ac:dyDescent="0.25">
      <c r="A3" t="s">
        <v>275</v>
      </c>
      <c r="B3" s="103">
        <f>ESA_2010_GG_2025!AA85</f>
        <v>4986.7679999999991</v>
      </c>
      <c r="C3" s="103">
        <f>ESA_2010_GG_2026_2028!AJ85</f>
        <v>4412.1469999999999</v>
      </c>
      <c r="D3" s="103">
        <f>ESA_2010_GG_2026_2028!AK85</f>
        <v>4854.5549999999994</v>
      </c>
      <c r="E3" s="103">
        <f>ESA_2010_GG_2026_2028!AL85</f>
        <v>4282.6810000000005</v>
      </c>
    </row>
    <row r="4" spans="1:5" x14ac:dyDescent="0.25">
      <c r="A4" t="s">
        <v>276</v>
      </c>
      <c r="B4" s="103">
        <f>ESA_2010_GG_2025!AC93</f>
        <v>-1395.6739999999918</v>
      </c>
      <c r="C4" s="103">
        <f>ESA_2010_GG_2026_2028!AO93</f>
        <v>-772.7589999999982</v>
      </c>
      <c r="D4" s="103">
        <f>ESA_2010_GG_2026_2028!AP93</f>
        <v>-2032.9700000000012</v>
      </c>
      <c r="E4" s="103">
        <f>ESA_2010_GG_2026_2028!AQ93</f>
        <v>-2237.8379999999815</v>
      </c>
    </row>
    <row r="5" spans="1:5" x14ac:dyDescent="0.25">
      <c r="A5" t="s">
        <v>268</v>
      </c>
      <c r="B5" s="103">
        <f>ESA_2010_GG_2025!E91</f>
        <v>137170.97899999999</v>
      </c>
      <c r="C5" s="103">
        <f>ESA_2010_GG_2026_2028!D91</f>
        <v>144219.149</v>
      </c>
      <c r="D5" s="103">
        <f>ESA_2010_GG_2026_2028!E91</f>
        <v>149931.32699999999</v>
      </c>
      <c r="E5" s="103">
        <f>ESA_2010_GG_2026_2028!F91</f>
        <v>155876.25099999999</v>
      </c>
    </row>
    <row r="7" spans="1:5" x14ac:dyDescent="0.25">
      <c r="A7" t="s">
        <v>279</v>
      </c>
      <c r="B7" t="s">
        <v>277</v>
      </c>
      <c r="C7">
        <v>2026</v>
      </c>
      <c r="D7">
        <v>2027</v>
      </c>
      <c r="E7">
        <v>2028</v>
      </c>
    </row>
    <row r="8" spans="1:5" x14ac:dyDescent="0.25">
      <c r="A8" t="s">
        <v>360</v>
      </c>
      <c r="B8" s="8">
        <f>B2/B$5*100</f>
        <v>5.2828317278394579</v>
      </c>
      <c r="C8" s="8">
        <f t="shared" ref="C8:E9" si="0">C2/C$5*100</f>
        <v>3.5688950015923337</v>
      </c>
      <c r="D8" s="8">
        <f t="shared" si="0"/>
        <v>3.6393541691257094</v>
      </c>
      <c r="E8" s="8">
        <f t="shared" si="0"/>
        <v>3.3235454193724485</v>
      </c>
    </row>
    <row r="9" spans="1:5" x14ac:dyDescent="0.25">
      <c r="A9" t="s">
        <v>275</v>
      </c>
      <c r="B9" s="8">
        <f>B3/B$5*100</f>
        <v>3.6354395341889334</v>
      </c>
      <c r="C9" s="8">
        <f t="shared" si="0"/>
        <v>3.0593350679111273</v>
      </c>
      <c r="D9" s="8">
        <f t="shared" si="0"/>
        <v>3.237852353564509</v>
      </c>
      <c r="E9" s="8">
        <f t="shared" si="0"/>
        <v>2.7474878132654093</v>
      </c>
    </row>
    <row r="10" spans="1:5" x14ac:dyDescent="0.25">
      <c r="A10" t="s">
        <v>276</v>
      </c>
      <c r="B10" s="8">
        <f t="shared" ref="B10:E10" si="1">B4/B$5*100</f>
        <v>-1.017470320744734</v>
      </c>
      <c r="C10" s="8">
        <f t="shared" si="1"/>
        <v>-0.53582274292854004</v>
      </c>
      <c r="D10" s="8">
        <f t="shared" si="1"/>
        <v>-1.3559341070862403</v>
      </c>
      <c r="E10" s="8">
        <f t="shared" si="1"/>
        <v>-1.435650386536421</v>
      </c>
    </row>
    <row r="11" spans="1:5" x14ac:dyDescent="0.25">
      <c r="A11" t="s">
        <v>268</v>
      </c>
      <c r="B11" s="96">
        <f t="shared" ref="B11:E11" si="2">B5/B$5*100</f>
        <v>100</v>
      </c>
      <c r="C11" s="96">
        <f t="shared" si="2"/>
        <v>100</v>
      </c>
      <c r="D11" s="96">
        <f t="shared" si="2"/>
        <v>100</v>
      </c>
      <c r="E11" s="96">
        <f t="shared" si="2"/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AB8F-09AA-4EFB-8E54-F8BED41F61DF}">
  <dimension ref="A1:AE47"/>
  <sheetViews>
    <sheetView showGridLines="0" zoomScale="70" zoomScaleNormal="70" workbookViewId="0"/>
  </sheetViews>
  <sheetFormatPr defaultRowHeight="11.45" customHeight="1" x14ac:dyDescent="0.25"/>
  <cols>
    <col min="1" max="1" width="9.33203125" customWidth="1"/>
    <col min="2" max="31" width="8.44140625" customWidth="1"/>
  </cols>
  <sheetData>
    <row r="1" spans="1:31" ht="11.45" customHeight="1" x14ac:dyDescent="0.25">
      <c r="A1" s="104" t="s">
        <v>338</v>
      </c>
    </row>
    <row r="2" spans="1:31" ht="11.45" customHeight="1" x14ac:dyDescent="0.25">
      <c r="A2" s="104" t="s">
        <v>286</v>
      </c>
      <c r="B2" s="105" t="s">
        <v>339</v>
      </c>
    </row>
    <row r="3" spans="1:31" ht="11.45" customHeight="1" x14ac:dyDescent="0.25">
      <c r="A3" s="104" t="s">
        <v>287</v>
      </c>
      <c r="B3" s="104" t="s">
        <v>288</v>
      </c>
    </row>
    <row r="5" spans="1:31" ht="11.45" customHeight="1" x14ac:dyDescent="0.25">
      <c r="A5" s="105" t="s">
        <v>289</v>
      </c>
      <c r="C5" s="104" t="s">
        <v>290</v>
      </c>
    </row>
    <row r="6" spans="1:31" ht="11.45" customHeight="1" x14ac:dyDescent="0.25">
      <c r="A6" s="105" t="s">
        <v>291</v>
      </c>
      <c r="C6" s="104" t="s">
        <v>292</v>
      </c>
    </row>
    <row r="7" spans="1:31" ht="11.45" customHeight="1" x14ac:dyDescent="0.25">
      <c r="A7" s="105" t="s">
        <v>293</v>
      </c>
      <c r="C7" s="104" t="s">
        <v>294</v>
      </c>
    </row>
    <row r="8" spans="1:31" ht="11.45" customHeight="1" x14ac:dyDescent="0.25">
      <c r="A8" s="105" t="s">
        <v>295</v>
      </c>
      <c r="C8" s="104" t="s">
        <v>296</v>
      </c>
    </row>
    <row r="10" spans="1:31" ht="11.45" customHeight="1" x14ac:dyDescent="0.25">
      <c r="A10" s="106" t="s">
        <v>297</v>
      </c>
      <c r="B10" s="107" t="s">
        <v>340</v>
      </c>
      <c r="C10" s="107" t="s">
        <v>341</v>
      </c>
      <c r="D10" s="107" t="s">
        <v>342</v>
      </c>
      <c r="E10" s="107" t="s">
        <v>343</v>
      </c>
      <c r="F10" s="107" t="s">
        <v>344</v>
      </c>
      <c r="G10" s="107" t="s">
        <v>345</v>
      </c>
      <c r="H10" s="107" t="s">
        <v>346</v>
      </c>
      <c r="I10" s="107" t="s">
        <v>347</v>
      </c>
      <c r="J10" s="107" t="s">
        <v>348</v>
      </c>
      <c r="K10" s="107" t="s">
        <v>349</v>
      </c>
      <c r="L10" s="107" t="s">
        <v>350</v>
      </c>
      <c r="M10" s="107" t="s">
        <v>351</v>
      </c>
      <c r="N10" s="107" t="s">
        <v>352</v>
      </c>
      <c r="O10" s="107" t="s">
        <v>353</v>
      </c>
      <c r="P10" s="107" t="s">
        <v>354</v>
      </c>
      <c r="Q10" s="107" t="s">
        <v>355</v>
      </c>
      <c r="R10" s="107" t="s">
        <v>356</v>
      </c>
      <c r="S10" s="107" t="s">
        <v>357</v>
      </c>
      <c r="T10" s="107" t="s">
        <v>358</v>
      </c>
      <c r="U10" s="107" t="s">
        <v>359</v>
      </c>
      <c r="V10" s="107" t="s">
        <v>298</v>
      </c>
      <c r="W10" s="107" t="s">
        <v>299</v>
      </c>
      <c r="X10" s="107" t="s">
        <v>300</v>
      </c>
      <c r="Y10" s="107" t="s">
        <v>301</v>
      </c>
      <c r="Z10" s="107" t="s">
        <v>302</v>
      </c>
      <c r="AA10" s="107" t="s">
        <v>303</v>
      </c>
      <c r="AB10" s="107" t="s">
        <v>304</v>
      </c>
      <c r="AC10" s="107" t="s">
        <v>305</v>
      </c>
      <c r="AD10" s="107" t="s">
        <v>306</v>
      </c>
      <c r="AE10" s="107" t="s">
        <v>307</v>
      </c>
    </row>
    <row r="11" spans="1:31" ht="11.45" customHeight="1" x14ac:dyDescent="0.25">
      <c r="A11" s="108" t="s">
        <v>308</v>
      </c>
      <c r="B11" s="109" t="s">
        <v>309</v>
      </c>
      <c r="C11" s="109" t="s">
        <v>309</v>
      </c>
      <c r="D11" s="109" t="s">
        <v>309</v>
      </c>
      <c r="E11" s="109" t="s">
        <v>309</v>
      </c>
      <c r="F11" s="109" t="s">
        <v>309</v>
      </c>
      <c r="G11" s="109" t="s">
        <v>309</v>
      </c>
      <c r="H11" s="109" t="s">
        <v>309</v>
      </c>
      <c r="I11" s="109" t="s">
        <v>309</v>
      </c>
      <c r="J11" s="109" t="s">
        <v>309</v>
      </c>
      <c r="K11" s="109" t="s">
        <v>309</v>
      </c>
      <c r="L11" s="109" t="s">
        <v>309</v>
      </c>
      <c r="M11" s="109" t="s">
        <v>309</v>
      </c>
      <c r="N11" s="109" t="s">
        <v>309</v>
      </c>
      <c r="O11" s="109" t="s">
        <v>309</v>
      </c>
      <c r="P11" s="109" t="s">
        <v>309</v>
      </c>
      <c r="Q11" s="109" t="s">
        <v>309</v>
      </c>
      <c r="R11" s="109" t="s">
        <v>309</v>
      </c>
      <c r="S11" s="109" t="s">
        <v>309</v>
      </c>
      <c r="T11" s="109" t="s">
        <v>309</v>
      </c>
      <c r="U11" s="109" t="s">
        <v>309</v>
      </c>
      <c r="V11" s="109" t="s">
        <v>309</v>
      </c>
      <c r="W11" s="109" t="s">
        <v>309</v>
      </c>
      <c r="X11" s="109" t="s">
        <v>309</v>
      </c>
      <c r="Y11" s="109" t="s">
        <v>309</v>
      </c>
      <c r="Z11" s="109" t="s">
        <v>309</v>
      </c>
      <c r="AA11" s="109" t="s">
        <v>309</v>
      </c>
      <c r="AB11" s="109" t="s">
        <v>309</v>
      </c>
      <c r="AC11" s="109" t="s">
        <v>309</v>
      </c>
      <c r="AD11" s="109" t="s">
        <v>309</v>
      </c>
      <c r="AE11" s="109" t="s">
        <v>309</v>
      </c>
    </row>
    <row r="12" spans="1:31" ht="11.45" customHeight="1" x14ac:dyDescent="0.25">
      <c r="A12" s="110" t="s">
        <v>310</v>
      </c>
      <c r="B12" s="111">
        <v>3.4</v>
      </c>
      <c r="C12" s="111">
        <v>3.4</v>
      </c>
      <c r="D12" s="111">
        <v>3.2</v>
      </c>
      <c r="E12" s="111">
        <v>3.2</v>
      </c>
      <c r="F12" s="111">
        <v>3.4</v>
      </c>
      <c r="G12" s="111">
        <v>3.3</v>
      </c>
      <c r="H12" s="111">
        <v>3.3</v>
      </c>
      <c r="I12" s="111">
        <v>3.3</v>
      </c>
      <c r="J12" s="111">
        <v>3.5</v>
      </c>
      <c r="K12" s="111">
        <v>3.4</v>
      </c>
      <c r="L12" s="111">
        <v>3.4</v>
      </c>
      <c r="M12" s="111">
        <v>3.5</v>
      </c>
      <c r="N12" s="111">
        <v>3.6</v>
      </c>
      <c r="O12" s="111">
        <v>3.7</v>
      </c>
      <c r="P12" s="112">
        <v>4</v>
      </c>
      <c r="Q12" s="111">
        <v>3.8</v>
      </c>
      <c r="R12" s="111">
        <v>3.5</v>
      </c>
      <c r="S12" s="111">
        <v>3.3</v>
      </c>
      <c r="T12" s="111">
        <v>3.2</v>
      </c>
      <c r="U12" s="111">
        <v>3.1</v>
      </c>
      <c r="V12" s="111">
        <v>3.2</v>
      </c>
      <c r="W12" s="111">
        <v>2.9</v>
      </c>
      <c r="X12" s="111">
        <v>2.9</v>
      </c>
      <c r="Y12" s="111">
        <v>3.1</v>
      </c>
      <c r="Z12" s="111">
        <v>3.2</v>
      </c>
      <c r="AA12" s="111">
        <v>3.5</v>
      </c>
      <c r="AB12" s="111">
        <v>3.4</v>
      </c>
      <c r="AC12" s="111">
        <v>3.3</v>
      </c>
      <c r="AD12" s="111">
        <v>3.6</v>
      </c>
      <c r="AE12" s="111">
        <v>3.7</v>
      </c>
    </row>
    <row r="13" spans="1:31" ht="11.45" customHeight="1" x14ac:dyDescent="0.25">
      <c r="A13" s="110" t="s">
        <v>311</v>
      </c>
      <c r="B13" s="113">
        <v>3.4</v>
      </c>
      <c r="C13" s="113">
        <v>3.3</v>
      </c>
      <c r="D13" s="113">
        <v>3.2</v>
      </c>
      <c r="E13" s="113">
        <v>3.2</v>
      </c>
      <c r="F13" s="113">
        <v>3.3</v>
      </c>
      <c r="G13" s="113">
        <v>3.3</v>
      </c>
      <c r="H13" s="113">
        <v>3.3</v>
      </c>
      <c r="I13" s="113">
        <v>3.3</v>
      </c>
      <c r="J13" s="113">
        <v>3.4</v>
      </c>
      <c r="K13" s="113">
        <v>3.4</v>
      </c>
      <c r="L13" s="113">
        <v>3.4</v>
      </c>
      <c r="M13" s="113">
        <v>3.4</v>
      </c>
      <c r="N13" s="113">
        <v>3.5</v>
      </c>
      <c r="O13" s="113">
        <v>3.6</v>
      </c>
      <c r="P13" s="113">
        <v>3.9</v>
      </c>
      <c r="Q13" s="113">
        <v>3.7</v>
      </c>
      <c r="R13" s="113">
        <v>3.3</v>
      </c>
      <c r="S13" s="113">
        <v>3.2</v>
      </c>
      <c r="T13" s="113">
        <v>3.1</v>
      </c>
      <c r="U13" s="113">
        <v>2.9</v>
      </c>
      <c r="V13" s="113">
        <v>2.9</v>
      </c>
      <c r="W13" s="113">
        <v>2.8</v>
      </c>
      <c r="X13" s="113">
        <v>2.8</v>
      </c>
      <c r="Y13" s="113">
        <v>2.9</v>
      </c>
      <c r="Z13" s="114">
        <v>3</v>
      </c>
      <c r="AA13" s="113">
        <v>3.3</v>
      </c>
      <c r="AB13" s="113">
        <v>3.2</v>
      </c>
      <c r="AC13" s="113">
        <v>3.1</v>
      </c>
      <c r="AD13" s="113">
        <v>3.3</v>
      </c>
      <c r="AE13" s="113">
        <v>3.5</v>
      </c>
    </row>
    <row r="14" spans="1:31" ht="11.45" customHeight="1" x14ac:dyDescent="0.25">
      <c r="A14" s="110" t="s">
        <v>312</v>
      </c>
      <c r="B14" s="111">
        <v>3.4</v>
      </c>
      <c r="C14" s="111">
        <v>3.3</v>
      </c>
      <c r="D14" s="111">
        <v>3.2</v>
      </c>
      <c r="E14" s="111">
        <v>3.2</v>
      </c>
      <c r="F14" s="111">
        <v>3.3</v>
      </c>
      <c r="G14" s="111">
        <v>3.3</v>
      </c>
      <c r="H14" s="111">
        <v>3.3</v>
      </c>
      <c r="I14" s="111">
        <v>3.3</v>
      </c>
      <c r="J14" s="111">
        <v>3.4</v>
      </c>
      <c r="K14" s="111">
        <v>3.3</v>
      </c>
      <c r="L14" s="111">
        <v>3.4</v>
      </c>
      <c r="M14" s="111">
        <v>3.4</v>
      </c>
      <c r="N14" s="111">
        <v>3.4</v>
      </c>
      <c r="O14" s="111">
        <v>3.6</v>
      </c>
      <c r="P14" s="111">
        <v>3.9</v>
      </c>
      <c r="Q14" s="111">
        <v>3.7</v>
      </c>
      <c r="R14" s="111">
        <v>3.3</v>
      </c>
      <c r="S14" s="111">
        <v>3.2</v>
      </c>
      <c r="T14" s="111">
        <v>3.1</v>
      </c>
      <c r="U14" s="111">
        <v>2.9</v>
      </c>
      <c r="V14" s="111">
        <v>2.9</v>
      </c>
      <c r="W14" s="111">
        <v>2.8</v>
      </c>
      <c r="X14" s="111">
        <v>2.8</v>
      </c>
      <c r="Y14" s="111">
        <v>2.9</v>
      </c>
      <c r="Z14" s="112">
        <v>3</v>
      </c>
      <c r="AA14" s="111">
        <v>3.2</v>
      </c>
      <c r="AB14" s="111">
        <v>3.2</v>
      </c>
      <c r="AC14" s="111">
        <v>3.1</v>
      </c>
      <c r="AD14" s="111">
        <v>3.3</v>
      </c>
      <c r="AE14" s="111">
        <v>3.4</v>
      </c>
    </row>
    <row r="15" spans="1:31" ht="11.45" customHeight="1" x14ac:dyDescent="0.25">
      <c r="A15" s="110" t="s">
        <v>313</v>
      </c>
      <c r="B15" s="113">
        <v>2.2000000000000002</v>
      </c>
      <c r="C15" s="113">
        <v>2.1</v>
      </c>
      <c r="D15" s="113">
        <v>2.1</v>
      </c>
      <c r="E15" s="113">
        <v>2.1</v>
      </c>
      <c r="F15" s="113">
        <v>2.4</v>
      </c>
      <c r="G15" s="113">
        <v>2.4</v>
      </c>
      <c r="H15" s="113">
        <v>2.1</v>
      </c>
      <c r="I15" s="113">
        <v>2.1</v>
      </c>
      <c r="J15" s="113">
        <v>2.1</v>
      </c>
      <c r="K15" s="114">
        <v>2</v>
      </c>
      <c r="L15" s="113">
        <v>2.1</v>
      </c>
      <c r="M15" s="113">
        <v>1.9</v>
      </c>
      <c r="N15" s="114">
        <v>2</v>
      </c>
      <c r="O15" s="114">
        <v>2</v>
      </c>
      <c r="P15" s="113">
        <v>2.2999999999999998</v>
      </c>
      <c r="Q15" s="113">
        <v>2.2000000000000002</v>
      </c>
      <c r="R15" s="113">
        <v>2.4</v>
      </c>
      <c r="S15" s="113">
        <v>2.5</v>
      </c>
      <c r="T15" s="113">
        <v>2.2999999999999998</v>
      </c>
      <c r="U15" s="113">
        <v>2.5</v>
      </c>
      <c r="V15" s="113">
        <v>2.5</v>
      </c>
      <c r="W15" s="113">
        <v>2.4</v>
      </c>
      <c r="X15" s="113">
        <v>2.5</v>
      </c>
      <c r="Y15" s="113">
        <v>2.7</v>
      </c>
      <c r="Z15" s="113">
        <v>2.6</v>
      </c>
      <c r="AA15" s="113">
        <v>2.8</v>
      </c>
      <c r="AB15" s="113">
        <v>2.8</v>
      </c>
      <c r="AC15" s="113">
        <v>2.7</v>
      </c>
      <c r="AD15" s="113">
        <v>2.9</v>
      </c>
      <c r="AE15" s="113">
        <v>3.1</v>
      </c>
    </row>
    <row r="16" spans="1:31" ht="11.45" customHeight="1" x14ac:dyDescent="0.25">
      <c r="A16" s="110" t="s">
        <v>314</v>
      </c>
      <c r="B16" s="111">
        <v>0.7</v>
      </c>
      <c r="C16" s="111">
        <v>0.5</v>
      </c>
      <c r="D16" s="111">
        <v>1.3</v>
      </c>
      <c r="E16" s="111">
        <v>3.5</v>
      </c>
      <c r="F16" s="111">
        <v>4.0999999999999996</v>
      </c>
      <c r="G16" s="111">
        <v>3.9</v>
      </c>
      <c r="H16" s="111">
        <v>3.9</v>
      </c>
      <c r="I16" s="111">
        <v>3.4</v>
      </c>
      <c r="J16" s="111">
        <v>3.2</v>
      </c>
      <c r="K16" s="111">
        <v>3.4</v>
      </c>
      <c r="L16" s="111">
        <v>3.7</v>
      </c>
      <c r="M16" s="111">
        <v>4.2</v>
      </c>
      <c r="N16" s="111">
        <v>5.2</v>
      </c>
      <c r="O16" s="111">
        <v>5.6</v>
      </c>
      <c r="P16" s="111">
        <v>4.9000000000000004</v>
      </c>
      <c r="Q16" s="111">
        <v>4.5999999999999996</v>
      </c>
      <c r="R16" s="111">
        <v>3.4</v>
      </c>
      <c r="S16" s="111">
        <v>3.4</v>
      </c>
      <c r="T16" s="111">
        <v>4.0999999999999996</v>
      </c>
      <c r="U16" s="111">
        <v>5.3</v>
      </c>
      <c r="V16" s="111">
        <v>6.6</v>
      </c>
      <c r="W16" s="111">
        <v>2.7</v>
      </c>
      <c r="X16" s="111">
        <v>2.2999999999999998</v>
      </c>
      <c r="Y16" s="111">
        <v>3.1</v>
      </c>
      <c r="Z16" s="111">
        <v>3.4</v>
      </c>
      <c r="AA16" s="111">
        <v>3.3</v>
      </c>
      <c r="AB16" s="111">
        <v>2.7</v>
      </c>
      <c r="AC16" s="111">
        <v>2.4</v>
      </c>
      <c r="AD16" s="111">
        <v>3.8</v>
      </c>
      <c r="AE16" s="111">
        <v>3.2</v>
      </c>
    </row>
    <row r="17" spans="1:31" ht="11.45" customHeight="1" x14ac:dyDescent="0.25">
      <c r="A17" s="110" t="s">
        <v>7</v>
      </c>
      <c r="B17" s="113">
        <v>5.5</v>
      </c>
      <c r="C17" s="113">
        <v>4.5999999999999996</v>
      </c>
      <c r="D17" s="113">
        <v>4.3</v>
      </c>
      <c r="E17" s="113">
        <v>4.3</v>
      </c>
      <c r="F17" s="113">
        <v>3.7</v>
      </c>
      <c r="G17" s="113">
        <v>4.5</v>
      </c>
      <c r="H17" s="113">
        <v>4.0999999999999996</v>
      </c>
      <c r="I17" s="114">
        <v>4</v>
      </c>
      <c r="J17" s="113">
        <v>7.6</v>
      </c>
      <c r="K17" s="114">
        <v>5</v>
      </c>
      <c r="L17" s="113">
        <v>5.2</v>
      </c>
      <c r="M17" s="113">
        <v>5.0999999999999996</v>
      </c>
      <c r="N17" s="113">
        <v>4.5</v>
      </c>
      <c r="O17" s="114">
        <v>5</v>
      </c>
      <c r="P17" s="113">
        <v>5.9</v>
      </c>
      <c r="Q17" s="114">
        <v>5</v>
      </c>
      <c r="R17" s="113">
        <v>4.4000000000000004</v>
      </c>
      <c r="S17" s="113">
        <v>4.0999999999999996</v>
      </c>
      <c r="T17" s="113">
        <v>3.7</v>
      </c>
      <c r="U17" s="113">
        <v>4.0999999999999996</v>
      </c>
      <c r="V17" s="113">
        <v>5.0999999999999996</v>
      </c>
      <c r="W17" s="113">
        <v>3.2</v>
      </c>
      <c r="X17" s="113">
        <v>3.3</v>
      </c>
      <c r="Y17" s="113">
        <v>4.0999999999999996</v>
      </c>
      <c r="Z17" s="113">
        <v>4.3</v>
      </c>
      <c r="AA17" s="113">
        <v>4.7</v>
      </c>
      <c r="AB17" s="113">
        <v>4.5999999999999996</v>
      </c>
      <c r="AC17" s="113">
        <v>4.5</v>
      </c>
      <c r="AD17" s="113">
        <v>4.8</v>
      </c>
      <c r="AE17" s="113">
        <v>4.7</v>
      </c>
    </row>
    <row r="18" spans="1:31" ht="11.45" customHeight="1" x14ac:dyDescent="0.25">
      <c r="A18" s="110" t="s">
        <v>315</v>
      </c>
      <c r="B18" s="111">
        <v>2.9</v>
      </c>
      <c r="C18" s="111">
        <v>3.1</v>
      </c>
      <c r="D18" s="111">
        <v>2.9</v>
      </c>
      <c r="E18" s="111">
        <v>2.7</v>
      </c>
      <c r="F18" s="111">
        <v>2.7</v>
      </c>
      <c r="G18" s="111">
        <v>2.8</v>
      </c>
      <c r="H18" s="112">
        <v>3</v>
      </c>
      <c r="I18" s="111">
        <v>2.7</v>
      </c>
      <c r="J18" s="111">
        <v>2.6</v>
      </c>
      <c r="K18" s="111">
        <v>2.8</v>
      </c>
      <c r="L18" s="111">
        <v>2.7</v>
      </c>
      <c r="M18" s="111">
        <v>2.9</v>
      </c>
      <c r="N18" s="112">
        <v>3</v>
      </c>
      <c r="O18" s="112">
        <v>3</v>
      </c>
      <c r="P18" s="111">
        <v>3.1</v>
      </c>
      <c r="Q18" s="111">
        <v>3.3</v>
      </c>
      <c r="R18" s="111">
        <v>3.3</v>
      </c>
      <c r="S18" s="111">
        <v>3.8</v>
      </c>
      <c r="T18" s="111">
        <v>3.6</v>
      </c>
      <c r="U18" s="111">
        <v>3.8</v>
      </c>
      <c r="V18" s="111">
        <v>3.6</v>
      </c>
      <c r="W18" s="111">
        <v>3.7</v>
      </c>
      <c r="X18" s="111">
        <v>3.4</v>
      </c>
      <c r="Y18" s="111">
        <v>3.4</v>
      </c>
      <c r="Z18" s="111">
        <v>3.2</v>
      </c>
      <c r="AA18" s="111">
        <v>3.6</v>
      </c>
      <c r="AB18" s="111">
        <v>3.2</v>
      </c>
      <c r="AC18" s="111">
        <v>3.1</v>
      </c>
      <c r="AD18" s="111">
        <v>3.2</v>
      </c>
      <c r="AE18" s="111">
        <v>3.2</v>
      </c>
    </row>
    <row r="19" spans="1:31" ht="11.45" customHeight="1" x14ac:dyDescent="0.25">
      <c r="A19" s="110" t="s">
        <v>316</v>
      </c>
      <c r="B19" s="113">
        <v>2.7</v>
      </c>
      <c r="C19" s="113">
        <v>2.6</v>
      </c>
      <c r="D19" s="113">
        <v>2.4</v>
      </c>
      <c r="E19" s="113">
        <v>2.4</v>
      </c>
      <c r="F19" s="113">
        <v>2.7</v>
      </c>
      <c r="G19" s="113">
        <v>2.6</v>
      </c>
      <c r="H19" s="113">
        <v>2.5</v>
      </c>
      <c r="I19" s="113">
        <v>2.6</v>
      </c>
      <c r="J19" s="113">
        <v>2.5</v>
      </c>
      <c r="K19" s="113">
        <v>2.2000000000000002</v>
      </c>
      <c r="L19" s="113">
        <v>2.2000000000000002</v>
      </c>
      <c r="M19" s="113">
        <v>2.2999999999999998</v>
      </c>
      <c r="N19" s="113">
        <v>2.2000000000000002</v>
      </c>
      <c r="O19" s="113">
        <v>2.4</v>
      </c>
      <c r="P19" s="113">
        <v>2.6</v>
      </c>
      <c r="Q19" s="113">
        <v>2.6</v>
      </c>
      <c r="R19" s="113">
        <v>2.6</v>
      </c>
      <c r="S19" s="113">
        <v>2.5</v>
      </c>
      <c r="T19" s="113">
        <v>2.4</v>
      </c>
      <c r="U19" s="113">
        <v>2.2999999999999998</v>
      </c>
      <c r="V19" s="113">
        <v>2.4</v>
      </c>
      <c r="W19" s="113">
        <v>2.4</v>
      </c>
      <c r="X19" s="113">
        <v>2.5</v>
      </c>
      <c r="Y19" s="113">
        <v>2.6</v>
      </c>
      <c r="Z19" s="113">
        <v>2.7</v>
      </c>
      <c r="AA19" s="114">
        <v>3</v>
      </c>
      <c r="AB19" s="113">
        <v>2.9</v>
      </c>
      <c r="AC19" s="113">
        <v>2.9</v>
      </c>
      <c r="AD19" s="113">
        <v>2.9</v>
      </c>
      <c r="AE19" s="113">
        <v>3.1</v>
      </c>
    </row>
    <row r="20" spans="1:31" ht="11.45" customHeight="1" x14ac:dyDescent="0.25">
      <c r="A20" s="110" t="s">
        <v>8</v>
      </c>
      <c r="B20" s="111">
        <v>5.4</v>
      </c>
      <c r="C20" s="111">
        <v>4.9000000000000004</v>
      </c>
      <c r="D20" s="111">
        <v>4.5999999999999996</v>
      </c>
      <c r="E20" s="111">
        <v>5.3</v>
      </c>
      <c r="F20" s="111">
        <v>4.7</v>
      </c>
      <c r="G20" s="111">
        <v>4.4000000000000004</v>
      </c>
      <c r="H20" s="111">
        <v>4.7</v>
      </c>
      <c r="I20" s="111">
        <v>5.9</v>
      </c>
      <c r="J20" s="111">
        <v>5.2</v>
      </c>
      <c r="K20" s="111">
        <v>4.4000000000000004</v>
      </c>
      <c r="L20" s="111">
        <v>4.5999999999999996</v>
      </c>
      <c r="M20" s="111">
        <v>5.4</v>
      </c>
      <c r="N20" s="112">
        <v>6</v>
      </c>
      <c r="O20" s="111">
        <v>6.2</v>
      </c>
      <c r="P20" s="111">
        <v>6.1</v>
      </c>
      <c r="Q20" s="111">
        <v>4.8</v>
      </c>
      <c r="R20" s="111">
        <v>5.0999999999999996</v>
      </c>
      <c r="S20" s="111">
        <v>6.4</v>
      </c>
      <c r="T20" s="111">
        <v>5.5</v>
      </c>
      <c r="U20" s="112">
        <v>5</v>
      </c>
      <c r="V20" s="111">
        <v>5.2</v>
      </c>
      <c r="W20" s="111">
        <v>4.5999999999999996</v>
      </c>
      <c r="X20" s="111">
        <v>5.6</v>
      </c>
      <c r="Y20" s="111">
        <v>5.2</v>
      </c>
      <c r="Z20" s="111">
        <v>5.2</v>
      </c>
      <c r="AA20" s="111">
        <v>5.8</v>
      </c>
      <c r="AB20" s="111">
        <v>5.8</v>
      </c>
      <c r="AC20" s="111">
        <v>5.4</v>
      </c>
      <c r="AD20" s="111">
        <v>6.5</v>
      </c>
      <c r="AE20" s="111">
        <v>6.2</v>
      </c>
    </row>
    <row r="21" spans="1:31" ht="11.45" customHeight="1" x14ac:dyDescent="0.25">
      <c r="A21" s="110" t="s">
        <v>317</v>
      </c>
      <c r="B21" s="113">
        <v>2.2999999999999998</v>
      </c>
      <c r="C21" s="113">
        <v>2.5</v>
      </c>
      <c r="D21" s="113">
        <v>2.6</v>
      </c>
      <c r="E21" s="113">
        <v>2.7</v>
      </c>
      <c r="F21" s="113">
        <v>3.1</v>
      </c>
      <c r="G21" s="113">
        <v>3.5</v>
      </c>
      <c r="H21" s="113">
        <v>4.2</v>
      </c>
      <c r="I21" s="113">
        <v>4.2</v>
      </c>
      <c r="J21" s="113">
        <v>3.7</v>
      </c>
      <c r="K21" s="113">
        <v>3.5</v>
      </c>
      <c r="L21" s="113">
        <v>3.5</v>
      </c>
      <c r="M21" s="113">
        <v>3.8</v>
      </c>
      <c r="N21" s="113">
        <v>4.7</v>
      </c>
      <c r="O21" s="113">
        <v>5.3</v>
      </c>
      <c r="P21" s="113">
        <v>3.8</v>
      </c>
      <c r="Q21" s="113">
        <v>3.4</v>
      </c>
      <c r="R21" s="113">
        <v>2.5</v>
      </c>
      <c r="S21" s="114">
        <v>2</v>
      </c>
      <c r="T21" s="114">
        <v>2</v>
      </c>
      <c r="U21" s="113">
        <v>2.1</v>
      </c>
      <c r="V21" s="113">
        <v>1.7</v>
      </c>
      <c r="W21" s="113">
        <v>1.9</v>
      </c>
      <c r="X21" s="113">
        <v>1.8</v>
      </c>
      <c r="Y21" s="114">
        <v>2</v>
      </c>
      <c r="Z21" s="113">
        <v>2.2999999999999998</v>
      </c>
      <c r="AA21" s="113">
        <v>2.2999999999999998</v>
      </c>
      <c r="AB21" s="114">
        <v>2</v>
      </c>
      <c r="AC21" s="113">
        <v>2.1</v>
      </c>
      <c r="AD21" s="113">
        <v>2.2999999999999998</v>
      </c>
      <c r="AE21" s="113">
        <v>2.6</v>
      </c>
    </row>
    <row r="22" spans="1:31" ht="11.45" customHeight="1" x14ac:dyDescent="0.25">
      <c r="A22" s="110" t="s">
        <v>318</v>
      </c>
      <c r="B22" s="112">
        <v>4</v>
      </c>
      <c r="C22" s="111">
        <v>4.2</v>
      </c>
      <c r="D22" s="111">
        <v>4.0999999999999996</v>
      </c>
      <c r="E22" s="111">
        <v>5.3</v>
      </c>
      <c r="F22" s="111">
        <v>5.7</v>
      </c>
      <c r="G22" s="111">
        <v>5.2</v>
      </c>
      <c r="H22" s="111">
        <v>6.1</v>
      </c>
      <c r="I22" s="112">
        <v>5</v>
      </c>
      <c r="J22" s="111">
        <v>6.1</v>
      </c>
      <c r="K22" s="111">
        <v>5.8</v>
      </c>
      <c r="L22" s="111">
        <v>4.5</v>
      </c>
      <c r="M22" s="111">
        <v>5.8</v>
      </c>
      <c r="N22" s="111">
        <v>4.9000000000000004</v>
      </c>
      <c r="O22" s="111">
        <v>5.7</v>
      </c>
      <c r="P22" s="111">
        <v>5.8</v>
      </c>
      <c r="Q22" s="111">
        <v>3.7</v>
      </c>
      <c r="R22" s="111">
        <v>2.5</v>
      </c>
      <c r="S22" s="111">
        <v>2.6</v>
      </c>
      <c r="T22" s="111">
        <v>3.5</v>
      </c>
      <c r="U22" s="111">
        <v>3.7</v>
      </c>
      <c r="V22" s="111">
        <v>3.9</v>
      </c>
      <c r="W22" s="111">
        <v>3.6</v>
      </c>
      <c r="X22" s="111">
        <v>4.5</v>
      </c>
      <c r="Y22" s="111">
        <v>3.2</v>
      </c>
      <c r="Z22" s="111">
        <v>2.5</v>
      </c>
      <c r="AA22" s="111">
        <v>3.1</v>
      </c>
      <c r="AB22" s="111">
        <v>3.6</v>
      </c>
      <c r="AC22" s="111">
        <v>3.7</v>
      </c>
      <c r="AD22" s="111">
        <v>3.9</v>
      </c>
      <c r="AE22" s="111">
        <v>3.6</v>
      </c>
    </row>
    <row r="23" spans="1:31" ht="11.45" customHeight="1" x14ac:dyDescent="0.25">
      <c r="A23" s="110" t="s">
        <v>319</v>
      </c>
      <c r="B23" s="113">
        <v>4.4000000000000004</v>
      </c>
      <c r="C23" s="113">
        <v>3.7</v>
      </c>
      <c r="D23" s="113">
        <v>3.7</v>
      </c>
      <c r="E23" s="113">
        <v>3.9</v>
      </c>
      <c r="F23" s="113">
        <v>3.9</v>
      </c>
      <c r="G23" s="113">
        <v>3.7</v>
      </c>
      <c r="H23" s="113">
        <v>3.8</v>
      </c>
      <c r="I23" s="113">
        <v>4.0999999999999996</v>
      </c>
      <c r="J23" s="113">
        <v>4.0999999999999996</v>
      </c>
      <c r="K23" s="114">
        <v>4</v>
      </c>
      <c r="L23" s="113">
        <v>4.2</v>
      </c>
      <c r="M23" s="113">
        <v>4.4000000000000004</v>
      </c>
      <c r="N23" s="113">
        <v>4.7</v>
      </c>
      <c r="O23" s="113">
        <v>4.5999999999999996</v>
      </c>
      <c r="P23" s="113">
        <v>5.2</v>
      </c>
      <c r="Q23" s="113">
        <v>4.7</v>
      </c>
      <c r="R23" s="113">
        <v>3.7</v>
      </c>
      <c r="S23" s="113">
        <v>3.1</v>
      </c>
      <c r="T23" s="113">
        <v>2.4</v>
      </c>
      <c r="U23" s="113">
        <v>2.1</v>
      </c>
      <c r="V23" s="113">
        <v>2.6</v>
      </c>
      <c r="W23" s="114">
        <v>2</v>
      </c>
      <c r="X23" s="114">
        <v>2</v>
      </c>
      <c r="Y23" s="113">
        <v>2.1</v>
      </c>
      <c r="Z23" s="113">
        <v>2.2000000000000002</v>
      </c>
      <c r="AA23" s="113">
        <v>2.6</v>
      </c>
      <c r="AB23" s="113">
        <v>2.7</v>
      </c>
      <c r="AC23" s="113">
        <v>2.7</v>
      </c>
      <c r="AD23" s="114">
        <v>3</v>
      </c>
      <c r="AE23" s="113">
        <v>2.7</v>
      </c>
    </row>
    <row r="24" spans="1:31" ht="11.45" customHeight="1" x14ac:dyDescent="0.25">
      <c r="A24" s="110" t="s">
        <v>320</v>
      </c>
      <c r="B24" s="111">
        <v>4.5999999999999996</v>
      </c>
      <c r="C24" s="111">
        <v>4.5999999999999996</v>
      </c>
      <c r="D24" s="111">
        <v>4.2</v>
      </c>
      <c r="E24" s="111">
        <v>4.0999999999999996</v>
      </c>
      <c r="F24" s="111">
        <v>4.0999999999999996</v>
      </c>
      <c r="G24" s="111">
        <v>4.3</v>
      </c>
      <c r="H24" s="111">
        <v>4.2</v>
      </c>
      <c r="I24" s="111">
        <v>4.0999999999999996</v>
      </c>
      <c r="J24" s="111">
        <v>4.3</v>
      </c>
      <c r="K24" s="111">
        <v>4.3</v>
      </c>
      <c r="L24" s="111">
        <v>4.4000000000000004</v>
      </c>
      <c r="M24" s="111">
        <v>4.4000000000000004</v>
      </c>
      <c r="N24" s="111">
        <v>4.4000000000000004</v>
      </c>
      <c r="O24" s="111">
        <v>4.4000000000000004</v>
      </c>
      <c r="P24" s="111">
        <v>4.8</v>
      </c>
      <c r="Q24" s="111">
        <v>4.8</v>
      </c>
      <c r="R24" s="111">
        <v>4.5</v>
      </c>
      <c r="S24" s="111">
        <v>4.5999999999999996</v>
      </c>
      <c r="T24" s="111">
        <v>4.5999999999999996</v>
      </c>
      <c r="U24" s="111">
        <v>4.3</v>
      </c>
      <c r="V24" s="111">
        <v>3.9</v>
      </c>
      <c r="W24" s="111">
        <v>3.9</v>
      </c>
      <c r="X24" s="111">
        <v>3.8</v>
      </c>
      <c r="Y24" s="111">
        <v>3.9</v>
      </c>
      <c r="Z24" s="111">
        <v>4.2</v>
      </c>
      <c r="AA24" s="111">
        <v>4.2</v>
      </c>
      <c r="AB24" s="111">
        <v>4.0999999999999996</v>
      </c>
      <c r="AC24" s="111">
        <v>4.2</v>
      </c>
      <c r="AD24" s="111">
        <v>4.2</v>
      </c>
      <c r="AE24" s="111">
        <v>4.3</v>
      </c>
    </row>
    <row r="25" spans="1:31" ht="11.45" customHeight="1" x14ac:dyDescent="0.25">
      <c r="A25" s="110" t="s">
        <v>321</v>
      </c>
      <c r="B25" s="113">
        <v>6.3</v>
      </c>
      <c r="C25" s="113">
        <v>5.9</v>
      </c>
      <c r="D25" s="113">
        <v>5.5</v>
      </c>
      <c r="E25" s="113">
        <v>5.6</v>
      </c>
      <c r="F25" s="113">
        <v>5.8</v>
      </c>
      <c r="G25" s="113">
        <v>5.4</v>
      </c>
      <c r="H25" s="113">
        <v>4.5</v>
      </c>
      <c r="I25" s="113">
        <v>4.7</v>
      </c>
      <c r="J25" s="113">
        <v>6.3</v>
      </c>
      <c r="K25" s="113">
        <v>6.3</v>
      </c>
      <c r="L25" s="113">
        <v>5.0999999999999996</v>
      </c>
      <c r="M25" s="114">
        <v>5</v>
      </c>
      <c r="N25" s="113">
        <v>6.3</v>
      </c>
      <c r="O25" s="113">
        <v>5.6</v>
      </c>
      <c r="P25" s="113">
        <v>5.6</v>
      </c>
      <c r="Q25" s="113">
        <v>3.8</v>
      </c>
      <c r="R25" s="113">
        <v>3.6</v>
      </c>
      <c r="S25" s="113">
        <v>3.7</v>
      </c>
      <c r="T25" s="113">
        <v>4.0999999999999996</v>
      </c>
      <c r="U25" s="113">
        <v>3.7</v>
      </c>
      <c r="V25" s="113">
        <v>3.5</v>
      </c>
      <c r="W25" s="113">
        <v>3.1</v>
      </c>
      <c r="X25" s="113">
        <v>2.6</v>
      </c>
      <c r="Y25" s="113">
        <v>3.5</v>
      </c>
      <c r="Z25" s="113">
        <v>4.3</v>
      </c>
      <c r="AA25" s="113">
        <v>5.6</v>
      </c>
      <c r="AB25" s="113">
        <v>4.8</v>
      </c>
      <c r="AC25" s="113">
        <v>4.0999999999999996</v>
      </c>
      <c r="AD25" s="113">
        <v>5.7</v>
      </c>
      <c r="AE25" s="113">
        <v>5.2</v>
      </c>
    </row>
    <row r="26" spans="1:31" ht="11.45" customHeight="1" x14ac:dyDescent="0.25">
      <c r="A26" s="110" t="s">
        <v>322</v>
      </c>
      <c r="B26" s="111">
        <v>2.5</v>
      </c>
      <c r="C26" s="111">
        <v>2.6</v>
      </c>
      <c r="D26" s="111">
        <v>2.6</v>
      </c>
      <c r="E26" s="111">
        <v>2.7</v>
      </c>
      <c r="F26" s="111">
        <v>2.8</v>
      </c>
      <c r="G26" s="111">
        <v>2.8</v>
      </c>
      <c r="H26" s="112">
        <v>3</v>
      </c>
      <c r="I26" s="111">
        <v>2.4</v>
      </c>
      <c r="J26" s="112">
        <v>3</v>
      </c>
      <c r="K26" s="111">
        <v>3.1</v>
      </c>
      <c r="L26" s="111">
        <v>3.1</v>
      </c>
      <c r="M26" s="111">
        <v>3.1</v>
      </c>
      <c r="N26" s="111">
        <v>3.1</v>
      </c>
      <c r="O26" s="111">
        <v>3.1</v>
      </c>
      <c r="P26" s="111">
        <v>3.6</v>
      </c>
      <c r="Q26" s="111">
        <v>3.1</v>
      </c>
      <c r="R26" s="111">
        <v>2.9</v>
      </c>
      <c r="S26" s="111">
        <v>2.6</v>
      </c>
      <c r="T26" s="111">
        <v>2.5</v>
      </c>
      <c r="U26" s="111">
        <v>2.2999999999999998</v>
      </c>
      <c r="V26" s="111">
        <v>2.4</v>
      </c>
      <c r="W26" s="111">
        <v>2.2999999999999998</v>
      </c>
      <c r="X26" s="111">
        <v>2.2000000000000002</v>
      </c>
      <c r="Y26" s="111">
        <v>2.1</v>
      </c>
      <c r="Z26" s="111">
        <v>2.2999999999999998</v>
      </c>
      <c r="AA26" s="111">
        <v>2.6</v>
      </c>
      <c r="AB26" s="111">
        <v>2.8</v>
      </c>
      <c r="AC26" s="111">
        <v>2.6</v>
      </c>
      <c r="AD26" s="111">
        <v>3.1</v>
      </c>
      <c r="AE26" s="111">
        <v>3.6</v>
      </c>
    </row>
    <row r="27" spans="1:31" ht="11.45" customHeight="1" x14ac:dyDescent="0.25">
      <c r="A27" s="110" t="s">
        <v>323</v>
      </c>
      <c r="B27" s="113">
        <v>4.7</v>
      </c>
      <c r="C27" s="113">
        <v>5.2</v>
      </c>
      <c r="D27" s="113">
        <v>5.0999999999999996</v>
      </c>
      <c r="E27" s="113">
        <v>2.9</v>
      </c>
      <c r="F27" s="113">
        <v>3.2</v>
      </c>
      <c r="G27" s="113">
        <v>3.5</v>
      </c>
      <c r="H27" s="113">
        <v>3.4</v>
      </c>
      <c r="I27" s="113">
        <v>3.7</v>
      </c>
      <c r="J27" s="113">
        <v>4.3</v>
      </c>
      <c r="K27" s="113">
        <v>4.4000000000000004</v>
      </c>
      <c r="L27" s="113">
        <v>3.7</v>
      </c>
      <c r="M27" s="113">
        <v>3.6</v>
      </c>
      <c r="N27" s="113">
        <v>3.4</v>
      </c>
      <c r="O27" s="113">
        <v>3.6</v>
      </c>
      <c r="P27" s="113">
        <v>4.5999999999999996</v>
      </c>
      <c r="Q27" s="113">
        <v>4.8</v>
      </c>
      <c r="R27" s="113">
        <v>4.5</v>
      </c>
      <c r="S27" s="113">
        <v>3.4</v>
      </c>
      <c r="T27" s="113">
        <v>2.6</v>
      </c>
      <c r="U27" s="113">
        <v>2.4</v>
      </c>
      <c r="V27" s="113">
        <v>2.2999999999999998</v>
      </c>
      <c r="W27" s="113">
        <v>2.6</v>
      </c>
      <c r="X27" s="113">
        <v>2.8</v>
      </c>
      <c r="Y27" s="113">
        <v>4.9000000000000004</v>
      </c>
      <c r="Z27" s="113">
        <v>2.6</v>
      </c>
      <c r="AA27" s="113">
        <v>2.9</v>
      </c>
      <c r="AB27" s="113">
        <v>2.7</v>
      </c>
      <c r="AC27" s="113">
        <v>2.4</v>
      </c>
      <c r="AD27" s="113">
        <v>3.1</v>
      </c>
      <c r="AE27" s="113">
        <v>2.8</v>
      </c>
    </row>
    <row r="28" spans="1:31" ht="11.45" customHeight="1" x14ac:dyDescent="0.25">
      <c r="A28" s="110" t="s">
        <v>2</v>
      </c>
      <c r="B28" s="111">
        <v>2.1</v>
      </c>
      <c r="C28" s="111">
        <v>2.6</v>
      </c>
      <c r="D28" s="111">
        <v>1.6</v>
      </c>
      <c r="E28" s="111">
        <v>1.6</v>
      </c>
      <c r="F28" s="111">
        <v>1.8</v>
      </c>
      <c r="G28" s="111">
        <v>1.8</v>
      </c>
      <c r="H28" s="111">
        <v>1.5</v>
      </c>
      <c r="I28" s="111">
        <v>1.6</v>
      </c>
      <c r="J28" s="112">
        <v>3</v>
      </c>
      <c r="K28" s="111">
        <v>3.8</v>
      </c>
      <c r="L28" s="111">
        <v>3.7</v>
      </c>
      <c r="M28" s="111">
        <v>5.3</v>
      </c>
      <c r="N28" s="111">
        <v>6.3</v>
      </c>
      <c r="O28" s="111">
        <v>5.6</v>
      </c>
      <c r="P28" s="111">
        <v>5.2</v>
      </c>
      <c r="Q28" s="112">
        <v>5</v>
      </c>
      <c r="R28" s="111">
        <v>5.6</v>
      </c>
      <c r="S28" s="111">
        <v>5.5</v>
      </c>
      <c r="T28" s="111">
        <v>4.8</v>
      </c>
      <c r="U28" s="111">
        <v>4.8</v>
      </c>
      <c r="V28" s="112">
        <v>5</v>
      </c>
      <c r="W28" s="111">
        <v>3.7</v>
      </c>
      <c r="X28" s="111">
        <v>4.8</v>
      </c>
      <c r="Y28" s="111">
        <v>5.8</v>
      </c>
      <c r="Z28" s="111">
        <v>5.0999999999999996</v>
      </c>
      <c r="AA28" s="111">
        <v>5.9</v>
      </c>
      <c r="AB28" s="111">
        <v>5.6</v>
      </c>
      <c r="AC28" s="111">
        <v>4.8</v>
      </c>
      <c r="AD28" s="111">
        <v>5.6</v>
      </c>
      <c r="AE28" s="111">
        <v>6.3</v>
      </c>
    </row>
    <row r="29" spans="1:31" ht="11.45" customHeight="1" x14ac:dyDescent="0.25">
      <c r="A29" s="110" t="s">
        <v>3</v>
      </c>
      <c r="B29" s="113">
        <v>3.2</v>
      </c>
      <c r="C29" s="113">
        <v>2.4</v>
      </c>
      <c r="D29" s="113">
        <v>2.2999999999999998</v>
      </c>
      <c r="E29" s="113">
        <v>2.5</v>
      </c>
      <c r="F29" s="113">
        <v>2.6</v>
      </c>
      <c r="G29" s="113">
        <v>2.4</v>
      </c>
      <c r="H29" s="113">
        <v>2.2999999999999998</v>
      </c>
      <c r="I29" s="114">
        <v>3</v>
      </c>
      <c r="J29" s="113">
        <v>3.1</v>
      </c>
      <c r="K29" s="113">
        <v>3.6</v>
      </c>
      <c r="L29" s="113">
        <v>3.6</v>
      </c>
      <c r="M29" s="113">
        <v>4.3</v>
      </c>
      <c r="N29" s="113">
        <v>5.4</v>
      </c>
      <c r="O29" s="113">
        <v>5.4</v>
      </c>
      <c r="P29" s="113">
        <v>4.4000000000000004</v>
      </c>
      <c r="Q29" s="114">
        <v>5</v>
      </c>
      <c r="R29" s="114">
        <v>5</v>
      </c>
      <c r="S29" s="113">
        <v>4.2</v>
      </c>
      <c r="T29" s="113">
        <v>3.9</v>
      </c>
      <c r="U29" s="113">
        <v>3.7</v>
      </c>
      <c r="V29" s="113">
        <v>3.8</v>
      </c>
      <c r="W29" s="113">
        <v>3.2</v>
      </c>
      <c r="X29" s="113">
        <v>3.4</v>
      </c>
      <c r="Y29" s="113">
        <v>3.3</v>
      </c>
      <c r="Z29" s="113">
        <v>3.2</v>
      </c>
      <c r="AA29" s="113">
        <v>4.5</v>
      </c>
      <c r="AB29" s="113">
        <v>3.2</v>
      </c>
      <c r="AC29" s="113">
        <v>3.2</v>
      </c>
      <c r="AD29" s="113">
        <v>4.2</v>
      </c>
      <c r="AE29" s="113">
        <v>4.2</v>
      </c>
    </row>
    <row r="30" spans="1:31" ht="11.45" customHeight="1" x14ac:dyDescent="0.25">
      <c r="A30" s="110" t="s">
        <v>324</v>
      </c>
      <c r="B30" s="111">
        <v>3.8</v>
      </c>
      <c r="C30" s="111">
        <v>4.2</v>
      </c>
      <c r="D30" s="112">
        <v>4</v>
      </c>
      <c r="E30" s="111">
        <v>4.8</v>
      </c>
      <c r="F30" s="111">
        <v>4.5999999999999996</v>
      </c>
      <c r="G30" s="111">
        <v>4.0999999999999996</v>
      </c>
      <c r="H30" s="111">
        <v>4.5999999999999996</v>
      </c>
      <c r="I30" s="111">
        <v>5.0999999999999996</v>
      </c>
      <c r="J30" s="111">
        <v>5.2</v>
      </c>
      <c r="K30" s="111">
        <v>5.0999999999999996</v>
      </c>
      <c r="L30" s="111">
        <v>5.5</v>
      </c>
      <c r="M30" s="111">
        <v>3.6</v>
      </c>
      <c r="N30" s="111">
        <v>3.8</v>
      </c>
      <c r="O30" s="111">
        <v>3.7</v>
      </c>
      <c r="P30" s="111">
        <v>4.2</v>
      </c>
      <c r="Q30" s="111">
        <v>4.7</v>
      </c>
      <c r="R30" s="111">
        <v>4.2</v>
      </c>
      <c r="S30" s="111">
        <v>3.9</v>
      </c>
      <c r="T30" s="111">
        <v>3.5</v>
      </c>
      <c r="U30" s="111">
        <v>3.7</v>
      </c>
      <c r="V30" s="111">
        <v>3.9</v>
      </c>
      <c r="W30" s="111">
        <v>3.8</v>
      </c>
      <c r="X30" s="112">
        <v>4</v>
      </c>
      <c r="Y30" s="111">
        <v>3.9</v>
      </c>
      <c r="Z30" s="111">
        <v>4.0999999999999996</v>
      </c>
      <c r="AA30" s="111">
        <v>4.7</v>
      </c>
      <c r="AB30" s="111">
        <v>4.0999999999999996</v>
      </c>
      <c r="AC30" s="111">
        <v>4.3</v>
      </c>
      <c r="AD30" s="111">
        <v>4.5999999999999996</v>
      </c>
      <c r="AE30" s="111">
        <v>4.5999999999999996</v>
      </c>
    </row>
    <row r="31" spans="1:31" ht="11.45" customHeight="1" x14ac:dyDescent="0.25">
      <c r="A31" s="110" t="s">
        <v>4</v>
      </c>
      <c r="B31" s="113">
        <v>0.6</v>
      </c>
      <c r="C31" s="113">
        <v>1.9</v>
      </c>
      <c r="D31" s="113">
        <v>2.9</v>
      </c>
      <c r="E31" s="113">
        <v>3.5</v>
      </c>
      <c r="F31" s="113">
        <v>3.4</v>
      </c>
      <c r="G31" s="113">
        <v>3.6</v>
      </c>
      <c r="H31" s="113">
        <v>3.9</v>
      </c>
      <c r="I31" s="113">
        <v>5.0999999999999996</v>
      </c>
      <c r="J31" s="113">
        <v>3.8</v>
      </c>
      <c r="K31" s="113">
        <v>3.8</v>
      </c>
      <c r="L31" s="113">
        <v>4.2</v>
      </c>
      <c r="M31" s="113">
        <v>5.0999999999999996</v>
      </c>
      <c r="N31" s="113">
        <v>4.2</v>
      </c>
      <c r="O31" s="113">
        <v>3.2</v>
      </c>
      <c r="P31" s="113">
        <v>3.4</v>
      </c>
      <c r="Q31" s="113">
        <v>3.6</v>
      </c>
      <c r="R31" s="113">
        <v>3.3</v>
      </c>
      <c r="S31" s="113">
        <v>3.7</v>
      </c>
      <c r="T31" s="113">
        <v>4.4000000000000004</v>
      </c>
      <c r="U31" s="113">
        <v>5.3</v>
      </c>
      <c r="V31" s="113">
        <v>6.5</v>
      </c>
      <c r="W31" s="113">
        <v>3.1</v>
      </c>
      <c r="X31" s="113">
        <v>4.5</v>
      </c>
      <c r="Y31" s="113">
        <v>5.8</v>
      </c>
      <c r="Z31" s="113">
        <v>6.2</v>
      </c>
      <c r="AA31" s="113">
        <v>6.4</v>
      </c>
      <c r="AB31" s="113">
        <v>6.2</v>
      </c>
      <c r="AC31" s="113">
        <v>5.3</v>
      </c>
      <c r="AD31" s="113">
        <v>5.0999999999999996</v>
      </c>
      <c r="AE31" s="113">
        <v>4.3</v>
      </c>
    </row>
    <row r="32" spans="1:31" ht="11.45" customHeight="1" x14ac:dyDescent="0.25">
      <c r="A32" s="110" t="s">
        <v>325</v>
      </c>
      <c r="B32" s="112">
        <v>3</v>
      </c>
      <c r="C32" s="111">
        <v>3.5</v>
      </c>
      <c r="D32" s="111">
        <v>3.7</v>
      </c>
      <c r="E32" s="111">
        <v>4.5</v>
      </c>
      <c r="F32" s="111">
        <v>4.5</v>
      </c>
      <c r="G32" s="111">
        <v>3.9</v>
      </c>
      <c r="H32" s="111">
        <v>3.5</v>
      </c>
      <c r="I32" s="111">
        <v>4.0999999999999996</v>
      </c>
      <c r="J32" s="111">
        <v>4.5</v>
      </c>
      <c r="K32" s="111">
        <v>3.7</v>
      </c>
      <c r="L32" s="111">
        <v>4.5999999999999996</v>
      </c>
      <c r="M32" s="112">
        <v>4</v>
      </c>
      <c r="N32" s="111">
        <v>3.8</v>
      </c>
      <c r="O32" s="111">
        <v>2.5</v>
      </c>
      <c r="P32" s="111">
        <v>2.4</v>
      </c>
      <c r="Q32" s="111">
        <v>2.2000000000000002</v>
      </c>
      <c r="R32" s="111">
        <v>2.9</v>
      </c>
      <c r="S32" s="111">
        <v>3.3</v>
      </c>
      <c r="T32" s="111">
        <v>2.8</v>
      </c>
      <c r="U32" s="111">
        <v>3.4</v>
      </c>
      <c r="V32" s="112">
        <v>4</v>
      </c>
      <c r="W32" s="111">
        <v>2.5</v>
      </c>
      <c r="X32" s="111">
        <v>2.2999999999999998</v>
      </c>
      <c r="Y32" s="111">
        <v>3.2</v>
      </c>
      <c r="Z32" s="111">
        <v>3.5</v>
      </c>
      <c r="AA32" s="111">
        <v>3.7</v>
      </c>
      <c r="AB32" s="111">
        <v>3.7</v>
      </c>
      <c r="AC32" s="111">
        <v>3.3</v>
      </c>
      <c r="AD32" s="111">
        <v>3.5</v>
      </c>
      <c r="AE32" s="111">
        <v>3.2</v>
      </c>
    </row>
    <row r="33" spans="1:31" ht="11.45" customHeight="1" x14ac:dyDescent="0.25">
      <c r="A33" s="110" t="s">
        <v>326</v>
      </c>
      <c r="B33" s="113">
        <v>3.8</v>
      </c>
      <c r="C33" s="114">
        <v>4</v>
      </c>
      <c r="D33" s="113">
        <v>3.7</v>
      </c>
      <c r="E33" s="113">
        <v>3.6</v>
      </c>
      <c r="F33" s="113">
        <v>3.8</v>
      </c>
      <c r="G33" s="113">
        <v>3.8</v>
      </c>
      <c r="H33" s="113">
        <v>3.9</v>
      </c>
      <c r="I33" s="113">
        <v>4.3</v>
      </c>
      <c r="J33" s="113">
        <v>4.3</v>
      </c>
      <c r="K33" s="114">
        <v>4</v>
      </c>
      <c r="L33" s="113">
        <v>3.9</v>
      </c>
      <c r="M33" s="114">
        <v>4</v>
      </c>
      <c r="N33" s="113">
        <v>3.9</v>
      </c>
      <c r="O33" s="114">
        <v>4</v>
      </c>
      <c r="P33" s="113">
        <v>4.4000000000000004</v>
      </c>
      <c r="Q33" s="113">
        <v>4.3</v>
      </c>
      <c r="R33" s="113">
        <v>4.3</v>
      </c>
      <c r="S33" s="113">
        <v>3.9</v>
      </c>
      <c r="T33" s="113">
        <v>3.7</v>
      </c>
      <c r="U33" s="113">
        <v>3.6</v>
      </c>
      <c r="V33" s="113">
        <v>3.6</v>
      </c>
      <c r="W33" s="113">
        <v>3.4</v>
      </c>
      <c r="X33" s="113">
        <v>3.4</v>
      </c>
      <c r="Y33" s="113">
        <v>3.3</v>
      </c>
      <c r="Z33" s="113">
        <v>3.4</v>
      </c>
      <c r="AA33" s="113">
        <v>3.6</v>
      </c>
      <c r="AB33" s="113">
        <v>3.4</v>
      </c>
      <c r="AC33" s="113">
        <v>3.2</v>
      </c>
      <c r="AD33" s="113">
        <v>3.3</v>
      </c>
      <c r="AE33" s="113">
        <v>3.3</v>
      </c>
    </row>
    <row r="34" spans="1:31" ht="11.45" customHeight="1" x14ac:dyDescent="0.25">
      <c r="A34" s="110" t="s">
        <v>327</v>
      </c>
      <c r="B34" s="111">
        <v>3.9</v>
      </c>
      <c r="C34" s="111">
        <v>3.7</v>
      </c>
      <c r="D34" s="112">
        <v>3</v>
      </c>
      <c r="E34" s="111">
        <v>2.9</v>
      </c>
      <c r="F34" s="111">
        <v>2.9</v>
      </c>
      <c r="G34" s="111">
        <v>2.7</v>
      </c>
      <c r="H34" s="111">
        <v>2.5</v>
      </c>
      <c r="I34" s="111">
        <v>2.7</v>
      </c>
      <c r="J34" s="111">
        <v>2.6</v>
      </c>
      <c r="K34" s="111">
        <v>2.5</v>
      </c>
      <c r="L34" s="112">
        <v>3</v>
      </c>
      <c r="M34" s="112">
        <v>3</v>
      </c>
      <c r="N34" s="112">
        <v>3</v>
      </c>
      <c r="O34" s="111">
        <v>3.3</v>
      </c>
      <c r="P34" s="111">
        <v>3.4</v>
      </c>
      <c r="Q34" s="111">
        <v>3.3</v>
      </c>
      <c r="R34" s="112">
        <v>3</v>
      </c>
      <c r="S34" s="112">
        <v>3</v>
      </c>
      <c r="T34" s="111">
        <v>3.1</v>
      </c>
      <c r="U34" s="112">
        <v>3</v>
      </c>
      <c r="V34" s="112">
        <v>3</v>
      </c>
      <c r="W34" s="112">
        <v>3</v>
      </c>
      <c r="X34" s="111">
        <v>3.1</v>
      </c>
      <c r="Y34" s="111">
        <v>3.1</v>
      </c>
      <c r="Z34" s="111">
        <v>3.1</v>
      </c>
      <c r="AA34" s="111">
        <v>3.3</v>
      </c>
      <c r="AB34" s="111">
        <v>3.6</v>
      </c>
      <c r="AC34" s="111">
        <v>3.4</v>
      </c>
      <c r="AD34" s="111">
        <v>3.7</v>
      </c>
      <c r="AE34" s="111">
        <v>3.9</v>
      </c>
    </row>
    <row r="35" spans="1:31" ht="11.45" customHeight="1" x14ac:dyDescent="0.25">
      <c r="A35" s="110" t="s">
        <v>5</v>
      </c>
      <c r="B35" s="113">
        <v>2.7</v>
      </c>
      <c r="C35" s="114">
        <v>3</v>
      </c>
      <c r="D35" s="113">
        <v>3.4</v>
      </c>
      <c r="E35" s="113">
        <v>3.4</v>
      </c>
      <c r="F35" s="114">
        <v>3</v>
      </c>
      <c r="G35" s="113">
        <v>2.9</v>
      </c>
      <c r="H35" s="113">
        <v>2.8</v>
      </c>
      <c r="I35" s="113">
        <v>2.8</v>
      </c>
      <c r="J35" s="113">
        <v>2.8</v>
      </c>
      <c r="K35" s="113">
        <v>2.9</v>
      </c>
      <c r="L35" s="113">
        <v>3.3</v>
      </c>
      <c r="M35" s="113">
        <v>3.8</v>
      </c>
      <c r="N35" s="113">
        <v>4.4000000000000004</v>
      </c>
      <c r="O35" s="113">
        <v>4.7</v>
      </c>
      <c r="P35" s="114">
        <v>5</v>
      </c>
      <c r="Q35" s="113">
        <v>5.7</v>
      </c>
      <c r="R35" s="114">
        <v>6</v>
      </c>
      <c r="S35" s="113">
        <v>4.9000000000000004</v>
      </c>
      <c r="T35" s="113">
        <v>4.3</v>
      </c>
      <c r="U35" s="113">
        <v>4.7</v>
      </c>
      <c r="V35" s="113">
        <v>4.5</v>
      </c>
      <c r="W35" s="113">
        <v>3.3</v>
      </c>
      <c r="X35" s="113">
        <v>3.8</v>
      </c>
      <c r="Y35" s="113">
        <v>4.5999999999999996</v>
      </c>
      <c r="Z35" s="113">
        <v>4.3</v>
      </c>
      <c r="AA35" s="113">
        <v>4.4000000000000004</v>
      </c>
      <c r="AB35" s="113">
        <v>4.0999999999999996</v>
      </c>
      <c r="AC35" s="113">
        <v>3.8</v>
      </c>
      <c r="AD35" s="113">
        <v>5.0999999999999996</v>
      </c>
      <c r="AE35" s="113">
        <v>4.8</v>
      </c>
    </row>
    <row r="36" spans="1:31" ht="11.45" customHeight="1" x14ac:dyDescent="0.25">
      <c r="A36" s="110" t="s">
        <v>328</v>
      </c>
      <c r="B36" s="111">
        <v>4.4000000000000004</v>
      </c>
      <c r="C36" s="111">
        <v>4.9000000000000004</v>
      </c>
      <c r="D36" s="111">
        <v>5.6</v>
      </c>
      <c r="E36" s="111">
        <v>5.0999999999999996</v>
      </c>
      <c r="F36" s="111">
        <v>4.9000000000000004</v>
      </c>
      <c r="G36" s="111">
        <v>4.5999999999999996</v>
      </c>
      <c r="H36" s="112">
        <v>5</v>
      </c>
      <c r="I36" s="111">
        <v>4.5999999999999996</v>
      </c>
      <c r="J36" s="111">
        <v>4.4000000000000004</v>
      </c>
      <c r="K36" s="111">
        <v>4.4000000000000004</v>
      </c>
      <c r="L36" s="111">
        <v>4.0999999999999996</v>
      </c>
      <c r="M36" s="111">
        <v>3.4</v>
      </c>
      <c r="N36" s="111">
        <v>3.2</v>
      </c>
      <c r="O36" s="111">
        <v>3.7</v>
      </c>
      <c r="P36" s="111">
        <v>4.0999999999999996</v>
      </c>
      <c r="Q36" s="111">
        <v>5.3</v>
      </c>
      <c r="R36" s="111">
        <v>3.5</v>
      </c>
      <c r="S36" s="111">
        <v>2.5</v>
      </c>
      <c r="T36" s="111">
        <v>2.2000000000000002</v>
      </c>
      <c r="U36" s="112">
        <v>2</v>
      </c>
      <c r="V36" s="111">
        <v>2.2999999999999998</v>
      </c>
      <c r="W36" s="111">
        <v>1.6</v>
      </c>
      <c r="X36" s="111">
        <v>1.8</v>
      </c>
      <c r="Y36" s="111">
        <v>1.9</v>
      </c>
      <c r="Z36" s="111">
        <v>1.8</v>
      </c>
      <c r="AA36" s="111">
        <v>2.2999999999999998</v>
      </c>
      <c r="AB36" s="111">
        <v>2.6</v>
      </c>
      <c r="AC36" s="111">
        <v>2.4</v>
      </c>
      <c r="AD36" s="111">
        <v>2.6</v>
      </c>
      <c r="AE36" s="111">
        <v>2.7</v>
      </c>
    </row>
    <row r="37" spans="1:31" ht="11.45" customHeight="1" x14ac:dyDescent="0.25">
      <c r="A37" s="110" t="s">
        <v>329</v>
      </c>
      <c r="B37" s="113">
        <v>4.2</v>
      </c>
      <c r="C37" s="113">
        <v>3.9</v>
      </c>
      <c r="D37" s="113">
        <v>2.7</v>
      </c>
      <c r="E37" s="113">
        <v>1.8</v>
      </c>
      <c r="F37" s="113">
        <v>1.6</v>
      </c>
      <c r="G37" s="113">
        <v>3.5</v>
      </c>
      <c r="H37" s="113">
        <v>2.7</v>
      </c>
      <c r="I37" s="113">
        <v>3.2</v>
      </c>
      <c r="J37" s="113">
        <v>3.6</v>
      </c>
      <c r="K37" s="113">
        <v>2.8</v>
      </c>
      <c r="L37" s="113">
        <v>2.9</v>
      </c>
      <c r="M37" s="113">
        <v>5.3</v>
      </c>
      <c r="N37" s="113">
        <v>6.2</v>
      </c>
      <c r="O37" s="113">
        <v>6.5</v>
      </c>
      <c r="P37" s="113">
        <v>5.8</v>
      </c>
      <c r="Q37" s="113">
        <v>5.6</v>
      </c>
      <c r="R37" s="113">
        <v>5.0999999999999996</v>
      </c>
      <c r="S37" s="113">
        <v>4.5999999999999996</v>
      </c>
      <c r="T37" s="113">
        <v>4.4000000000000004</v>
      </c>
      <c r="U37" s="113">
        <v>4.5</v>
      </c>
      <c r="V37" s="113">
        <v>5.2</v>
      </c>
      <c r="W37" s="113">
        <v>3.6</v>
      </c>
      <c r="X37" s="113">
        <v>2.6</v>
      </c>
      <c r="Y37" s="113">
        <v>2.5</v>
      </c>
      <c r="Z37" s="113">
        <v>3.4</v>
      </c>
      <c r="AA37" s="113">
        <v>4.4000000000000004</v>
      </c>
      <c r="AB37" s="113">
        <v>4.0999999999999996</v>
      </c>
      <c r="AC37" s="113">
        <v>4.4000000000000004</v>
      </c>
      <c r="AD37" s="113">
        <v>5.4</v>
      </c>
      <c r="AE37" s="113">
        <v>5.9</v>
      </c>
    </row>
    <row r="38" spans="1:31" ht="11.45" customHeight="1" x14ac:dyDescent="0.25">
      <c r="A38" s="110" t="s">
        <v>6</v>
      </c>
      <c r="B38" s="111">
        <v>4.0999999999999996</v>
      </c>
      <c r="C38" s="112">
        <v>4</v>
      </c>
      <c r="D38" s="111">
        <v>3.7</v>
      </c>
      <c r="E38" s="111">
        <v>3.7</v>
      </c>
      <c r="F38" s="111">
        <v>4.0999999999999996</v>
      </c>
      <c r="G38" s="111">
        <v>3.7</v>
      </c>
      <c r="H38" s="112">
        <v>4</v>
      </c>
      <c r="I38" s="111">
        <v>3.8</v>
      </c>
      <c r="J38" s="111">
        <v>3.8</v>
      </c>
      <c r="K38" s="112">
        <v>4</v>
      </c>
      <c r="L38" s="111">
        <v>3.8</v>
      </c>
      <c r="M38" s="111">
        <v>4.3</v>
      </c>
      <c r="N38" s="111">
        <v>4.5999999999999996</v>
      </c>
      <c r="O38" s="111">
        <v>4.8</v>
      </c>
      <c r="P38" s="111">
        <v>5.0999999999999996</v>
      </c>
      <c r="Q38" s="112">
        <v>5</v>
      </c>
      <c r="R38" s="111">
        <v>4.0999999999999996</v>
      </c>
      <c r="S38" s="111">
        <v>4.0999999999999996</v>
      </c>
      <c r="T38" s="111">
        <v>4.4000000000000004</v>
      </c>
      <c r="U38" s="111">
        <v>5.0999999999999996</v>
      </c>
      <c r="V38" s="111">
        <v>4.8</v>
      </c>
      <c r="W38" s="111">
        <v>3.3</v>
      </c>
      <c r="X38" s="111">
        <v>3.1</v>
      </c>
      <c r="Y38" s="111">
        <v>3.7</v>
      </c>
      <c r="Z38" s="111">
        <v>3.9</v>
      </c>
      <c r="AA38" s="111">
        <v>4.0999999999999996</v>
      </c>
      <c r="AB38" s="111">
        <v>4.7</v>
      </c>
      <c r="AC38" s="111">
        <v>5.5</v>
      </c>
      <c r="AD38" s="111">
        <v>5.5</v>
      </c>
      <c r="AE38" s="111">
        <v>5.0999999999999996</v>
      </c>
    </row>
    <row r="39" spans="1:31" ht="11.45" customHeight="1" x14ac:dyDescent="0.25">
      <c r="A39" s="110" t="s">
        <v>1</v>
      </c>
      <c r="B39" s="113">
        <v>3.2</v>
      </c>
      <c r="C39" s="113">
        <v>4.7</v>
      </c>
      <c r="D39" s="113">
        <v>6.2</v>
      </c>
      <c r="E39" s="113">
        <v>4.9000000000000004</v>
      </c>
      <c r="F39" s="113">
        <v>3.8</v>
      </c>
      <c r="G39" s="113">
        <v>3.7</v>
      </c>
      <c r="H39" s="114">
        <v>4</v>
      </c>
      <c r="I39" s="113">
        <v>4.2</v>
      </c>
      <c r="J39" s="113">
        <v>3.2</v>
      </c>
      <c r="K39" s="114">
        <v>3</v>
      </c>
      <c r="L39" s="113">
        <v>3.5</v>
      </c>
      <c r="M39" s="113">
        <v>3.9</v>
      </c>
      <c r="N39" s="113">
        <v>3.4</v>
      </c>
      <c r="O39" s="113">
        <v>3.5</v>
      </c>
      <c r="P39" s="114">
        <v>4</v>
      </c>
      <c r="Q39" s="113">
        <v>3.7</v>
      </c>
      <c r="R39" s="113">
        <v>3.8</v>
      </c>
      <c r="S39" s="113">
        <v>3.3</v>
      </c>
      <c r="T39" s="113">
        <v>3.4</v>
      </c>
      <c r="U39" s="113">
        <v>4.0999999999999996</v>
      </c>
      <c r="V39" s="113">
        <v>6.5</v>
      </c>
      <c r="W39" s="113">
        <v>3.4</v>
      </c>
      <c r="X39" s="113">
        <v>3.4</v>
      </c>
      <c r="Y39" s="113">
        <v>3.7</v>
      </c>
      <c r="Z39" s="113">
        <v>3.6</v>
      </c>
      <c r="AA39" s="113">
        <v>3.4</v>
      </c>
      <c r="AB39" s="114">
        <v>3</v>
      </c>
      <c r="AC39" s="113">
        <v>3.1</v>
      </c>
      <c r="AD39" s="113">
        <v>3.6</v>
      </c>
      <c r="AE39" s="113">
        <v>3.6</v>
      </c>
    </row>
    <row r="40" spans="1:31" ht="11.45" customHeight="1" x14ac:dyDescent="0.25">
      <c r="A40" s="110" t="s">
        <v>330</v>
      </c>
      <c r="B40" s="111">
        <v>3.7</v>
      </c>
      <c r="C40" s="112">
        <v>4</v>
      </c>
      <c r="D40" s="111">
        <v>4.4000000000000004</v>
      </c>
      <c r="E40" s="111">
        <v>4.0999999999999996</v>
      </c>
      <c r="F40" s="111">
        <v>3.9</v>
      </c>
      <c r="G40" s="111">
        <v>3.5</v>
      </c>
      <c r="H40" s="111">
        <v>3.4</v>
      </c>
      <c r="I40" s="111">
        <v>3.7</v>
      </c>
      <c r="J40" s="111">
        <v>3.9</v>
      </c>
      <c r="K40" s="111">
        <v>3.9</v>
      </c>
      <c r="L40" s="111">
        <v>3.6</v>
      </c>
      <c r="M40" s="111">
        <v>3.3</v>
      </c>
      <c r="N40" s="111">
        <v>3.5</v>
      </c>
      <c r="O40" s="111">
        <v>3.6</v>
      </c>
      <c r="P40" s="111">
        <v>3.9</v>
      </c>
      <c r="Q40" s="111">
        <v>3.7</v>
      </c>
      <c r="R40" s="111">
        <v>3.8</v>
      </c>
      <c r="S40" s="112">
        <v>4</v>
      </c>
      <c r="T40" s="111">
        <v>4.2</v>
      </c>
      <c r="U40" s="111">
        <v>4.2</v>
      </c>
      <c r="V40" s="111">
        <v>3.8</v>
      </c>
      <c r="W40" s="111">
        <v>4.2</v>
      </c>
      <c r="X40" s="111">
        <v>4.0999999999999996</v>
      </c>
      <c r="Y40" s="111">
        <v>4.3</v>
      </c>
      <c r="Z40" s="111">
        <v>4.4000000000000004</v>
      </c>
      <c r="AA40" s="111">
        <v>4.9000000000000004</v>
      </c>
      <c r="AB40" s="111">
        <v>4.2</v>
      </c>
      <c r="AC40" s="111">
        <v>4.0999999999999996</v>
      </c>
      <c r="AD40" s="111">
        <v>4.0999999999999996</v>
      </c>
      <c r="AE40" s="111">
        <v>4.4000000000000004</v>
      </c>
    </row>
    <row r="41" spans="1:31" ht="11.45" customHeight="1" x14ac:dyDescent="0.25">
      <c r="A41" s="110" t="s">
        <v>331</v>
      </c>
      <c r="B41" s="113">
        <v>5.0999999999999996</v>
      </c>
      <c r="C41" s="113">
        <v>4.9000000000000004</v>
      </c>
      <c r="D41" s="113">
        <v>4.3</v>
      </c>
      <c r="E41" s="113">
        <v>4.3</v>
      </c>
      <c r="F41" s="113">
        <v>4.4000000000000004</v>
      </c>
      <c r="G41" s="113">
        <v>3.9</v>
      </c>
      <c r="H41" s="113">
        <v>4.0999999999999996</v>
      </c>
      <c r="I41" s="113">
        <v>4.3</v>
      </c>
      <c r="J41" s="113">
        <v>4.2</v>
      </c>
      <c r="K41" s="113">
        <v>4.0999999999999996</v>
      </c>
      <c r="L41" s="113">
        <v>3.8</v>
      </c>
      <c r="M41" s="113">
        <v>4.0999999999999996</v>
      </c>
      <c r="N41" s="113">
        <v>4.0999999999999996</v>
      </c>
      <c r="O41" s="113">
        <v>4.3</v>
      </c>
      <c r="P41" s="113">
        <v>4.5</v>
      </c>
      <c r="Q41" s="113">
        <v>4.5999999999999996</v>
      </c>
      <c r="R41" s="113">
        <v>4.5</v>
      </c>
      <c r="S41" s="113">
        <v>4.5999999999999996</v>
      </c>
      <c r="T41" s="113">
        <v>4.5999999999999996</v>
      </c>
      <c r="U41" s="113">
        <v>4.7</v>
      </c>
      <c r="V41" s="113">
        <v>4.5</v>
      </c>
      <c r="W41" s="113">
        <v>4.5999999999999996</v>
      </c>
      <c r="X41" s="113">
        <v>4.9000000000000004</v>
      </c>
      <c r="Y41" s="113">
        <v>5.0999999999999996</v>
      </c>
      <c r="Z41" s="113">
        <v>5.0999999999999996</v>
      </c>
      <c r="AA41" s="113">
        <v>5.4</v>
      </c>
      <c r="AB41" s="113">
        <v>5.0999999999999996</v>
      </c>
      <c r="AC41" s="113">
        <v>5.0999999999999996</v>
      </c>
      <c r="AD41" s="113">
        <v>5.4</v>
      </c>
      <c r="AE41" s="113">
        <v>5.5</v>
      </c>
    </row>
    <row r="42" spans="1:31" ht="11.45" customHeight="1" x14ac:dyDescent="0.25">
      <c r="A42" s="110" t="s">
        <v>332</v>
      </c>
      <c r="B42" s="115" t="s">
        <v>336</v>
      </c>
      <c r="C42" s="115" t="s">
        <v>336</v>
      </c>
      <c r="D42" s="115" t="s">
        <v>336</v>
      </c>
      <c r="E42" s="112">
        <v>5</v>
      </c>
      <c r="F42" s="111">
        <v>5.2</v>
      </c>
      <c r="G42" s="111">
        <v>4.5999999999999996</v>
      </c>
      <c r="H42" s="112">
        <v>5</v>
      </c>
      <c r="I42" s="111">
        <v>4.4000000000000004</v>
      </c>
      <c r="J42" s="111">
        <v>4.2</v>
      </c>
      <c r="K42" s="111">
        <v>4.4000000000000004</v>
      </c>
      <c r="L42" s="111">
        <v>3.7</v>
      </c>
      <c r="M42" s="111">
        <v>4.4000000000000004</v>
      </c>
      <c r="N42" s="111">
        <v>4.7</v>
      </c>
      <c r="O42" s="111">
        <v>4.7</v>
      </c>
      <c r="P42" s="111">
        <v>3.9</v>
      </c>
      <c r="Q42" s="111">
        <v>3.2</v>
      </c>
      <c r="R42" s="111">
        <v>4.0999999999999996</v>
      </c>
      <c r="S42" s="111">
        <v>2.5</v>
      </c>
      <c r="T42" s="112">
        <v>3</v>
      </c>
      <c r="U42" s="111">
        <v>2.9</v>
      </c>
      <c r="V42" s="111">
        <v>2.7</v>
      </c>
      <c r="W42" s="111">
        <v>2.6</v>
      </c>
      <c r="X42" s="111">
        <v>3.1</v>
      </c>
      <c r="Y42" s="111">
        <v>4.2</v>
      </c>
      <c r="Z42" s="111">
        <v>3.6</v>
      </c>
      <c r="AA42" s="111">
        <v>3.9</v>
      </c>
      <c r="AB42" s="111">
        <v>4.3</v>
      </c>
      <c r="AC42" s="112">
        <v>4</v>
      </c>
      <c r="AD42" s="112">
        <v>4</v>
      </c>
      <c r="AE42" s="112">
        <v>4</v>
      </c>
    </row>
    <row r="43" spans="1:31" ht="11.45" customHeight="1" x14ac:dyDescent="0.25">
      <c r="A43" s="110" t="s">
        <v>333</v>
      </c>
      <c r="B43" s="113">
        <v>4.0999999999999996</v>
      </c>
      <c r="C43" s="114">
        <v>4</v>
      </c>
      <c r="D43" s="113">
        <v>4.3</v>
      </c>
      <c r="E43" s="113">
        <v>4.5999999999999996</v>
      </c>
      <c r="F43" s="113">
        <v>4.3</v>
      </c>
      <c r="G43" s="113">
        <v>3.4</v>
      </c>
      <c r="H43" s="113">
        <v>3.4</v>
      </c>
      <c r="I43" s="113">
        <v>3.6</v>
      </c>
      <c r="J43" s="113">
        <v>3.9</v>
      </c>
      <c r="K43" s="113">
        <v>3.8</v>
      </c>
      <c r="L43" s="113">
        <v>3.5</v>
      </c>
      <c r="M43" s="113">
        <v>3.5</v>
      </c>
      <c r="N43" s="113">
        <v>3.8</v>
      </c>
      <c r="O43" s="113">
        <v>3.8</v>
      </c>
      <c r="P43" s="113">
        <v>4.5</v>
      </c>
      <c r="Q43" s="113">
        <v>4.0999999999999996</v>
      </c>
      <c r="R43" s="114">
        <v>4</v>
      </c>
      <c r="S43" s="113">
        <v>3.9</v>
      </c>
      <c r="T43" s="113">
        <v>4.3</v>
      </c>
      <c r="U43" s="113">
        <v>4.5999999999999996</v>
      </c>
      <c r="V43" s="113">
        <v>4.9000000000000004</v>
      </c>
      <c r="W43" s="113">
        <v>5.3</v>
      </c>
      <c r="X43" s="113">
        <v>5.2</v>
      </c>
      <c r="Y43" s="113">
        <v>5.4</v>
      </c>
      <c r="Z43" s="114">
        <v>6</v>
      </c>
      <c r="AA43" s="113">
        <v>6.3</v>
      </c>
      <c r="AB43" s="113">
        <v>5.0999999999999996</v>
      </c>
      <c r="AC43" s="113">
        <v>4.2</v>
      </c>
      <c r="AD43" s="113">
        <v>5.0999999999999996</v>
      </c>
      <c r="AE43" s="113">
        <v>5.5</v>
      </c>
    </row>
    <row r="44" spans="1:31" ht="11.45" customHeight="1" x14ac:dyDescent="0.25">
      <c r="A44" s="110" t="s">
        <v>334</v>
      </c>
      <c r="B44" s="111">
        <v>3.7</v>
      </c>
      <c r="C44" s="111">
        <v>3.4</v>
      </c>
      <c r="D44" s="111">
        <v>3.3</v>
      </c>
      <c r="E44" s="111">
        <v>3.3</v>
      </c>
      <c r="F44" s="111">
        <v>3.2</v>
      </c>
      <c r="G44" s="111">
        <v>2.9</v>
      </c>
      <c r="H44" s="112">
        <v>3</v>
      </c>
      <c r="I44" s="111">
        <v>3.1</v>
      </c>
      <c r="J44" s="111">
        <v>3.1</v>
      </c>
      <c r="K44" s="112">
        <v>3</v>
      </c>
      <c r="L44" s="111">
        <v>2.8</v>
      </c>
      <c r="M44" s="111">
        <v>2.7</v>
      </c>
      <c r="N44" s="111">
        <v>2.6</v>
      </c>
      <c r="O44" s="111">
        <v>2.7</v>
      </c>
      <c r="P44" s="111">
        <v>2.9</v>
      </c>
      <c r="Q44" s="111">
        <v>2.9</v>
      </c>
      <c r="R44" s="112">
        <v>3</v>
      </c>
      <c r="S44" s="112">
        <v>3</v>
      </c>
      <c r="T44" s="111">
        <v>2.9</v>
      </c>
      <c r="U44" s="112">
        <v>3</v>
      </c>
      <c r="V44" s="112">
        <v>3</v>
      </c>
      <c r="W44" s="112">
        <v>3</v>
      </c>
      <c r="X44" s="112">
        <v>3</v>
      </c>
      <c r="Y44" s="112">
        <v>3</v>
      </c>
      <c r="Z44" s="111">
        <v>3.1</v>
      </c>
      <c r="AA44" s="111">
        <v>3.4</v>
      </c>
      <c r="AB44" s="111">
        <v>3.1</v>
      </c>
      <c r="AC44" s="112">
        <v>3</v>
      </c>
      <c r="AD44" s="111">
        <v>3.3</v>
      </c>
      <c r="AE44" s="111">
        <v>3.2</v>
      </c>
    </row>
    <row r="46" spans="1:31" ht="15.75" x14ac:dyDescent="0.25">
      <c r="A46" s="105" t="s">
        <v>335</v>
      </c>
    </row>
    <row r="47" spans="1:31" ht="15.75" x14ac:dyDescent="0.25">
      <c r="A47" s="105" t="s">
        <v>336</v>
      </c>
      <c r="B47" s="104" t="s">
        <v>337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B1B4-C1E4-487A-BB97-0D348794B149}">
  <sheetPr>
    <pageSetUpPr fitToPage="1"/>
  </sheetPr>
  <dimension ref="A1:AC104"/>
  <sheetViews>
    <sheetView showGridLines="0" topLeftCell="A76" workbookViewId="0"/>
  </sheetViews>
  <sheetFormatPr defaultColWidth="7" defaultRowHeight="16.5" x14ac:dyDescent="0.3"/>
  <cols>
    <col min="1" max="1" width="32.33203125" style="15" customWidth="1"/>
    <col min="2" max="2" width="30.77734375" style="15" customWidth="1"/>
    <col min="3" max="3" width="10.44140625" style="15" customWidth="1"/>
    <col min="4" max="4" width="7.109375" style="16" customWidth="1"/>
    <col min="5" max="5" width="9.109375" style="16" customWidth="1"/>
    <col min="6" max="6" width="0.6640625" style="16" customWidth="1"/>
    <col min="7" max="8" width="6.109375" style="16" customWidth="1"/>
    <col min="9" max="9" width="0.6640625" style="16" customWidth="1"/>
    <col min="10" max="11" width="7.44140625" style="16" customWidth="1"/>
    <col min="12" max="12" width="0.6640625" style="16" customWidth="1"/>
    <col min="13" max="14" width="6.109375" style="16" customWidth="1"/>
    <col min="15" max="15" width="0.6640625" style="16" customWidth="1"/>
    <col min="16" max="17" width="6.109375" style="16" customWidth="1"/>
    <col min="18" max="18" width="0.6640625" style="16" customWidth="1"/>
    <col min="19" max="20" width="6.109375" style="16" customWidth="1"/>
    <col min="21" max="21" width="0.6640625" style="16" customWidth="1"/>
    <col min="22" max="23" width="6.109375" style="16" customWidth="1"/>
    <col min="24" max="24" width="10.109375" style="15" customWidth="1"/>
    <col min="25" max="25" width="7.6640625" style="15" bestFit="1" customWidth="1"/>
    <col min="26" max="26" width="7.77734375" style="15" bestFit="1" customWidth="1"/>
    <col min="27" max="28" width="7" style="15"/>
    <col min="29" max="29" width="7" style="97"/>
    <col min="30" max="16384" width="7" style="15"/>
  </cols>
  <sheetData>
    <row r="1" spans="1:29" ht="43.5" customHeight="1" x14ac:dyDescent="0.3"/>
    <row r="2" spans="1:29" ht="27.75" customHeight="1" x14ac:dyDescent="0.3">
      <c r="A2" s="17" t="s">
        <v>14</v>
      </c>
      <c r="B2" s="17" t="s">
        <v>15</v>
      </c>
      <c r="C2" s="17"/>
      <c r="D2" s="18"/>
      <c r="E2" s="18"/>
      <c r="F2" s="19"/>
      <c r="G2" s="18" t="s">
        <v>16</v>
      </c>
      <c r="H2" s="18" t="s">
        <v>16</v>
      </c>
      <c r="I2" s="19"/>
      <c r="J2" s="18" t="s">
        <v>17</v>
      </c>
      <c r="K2" s="18" t="s">
        <v>17</v>
      </c>
      <c r="L2" s="19"/>
      <c r="M2" s="18" t="s">
        <v>18</v>
      </c>
      <c r="N2" s="18" t="s">
        <v>18</v>
      </c>
      <c r="O2" s="19"/>
      <c r="P2" s="18" t="s">
        <v>19</v>
      </c>
      <c r="Q2" s="18" t="s">
        <v>19</v>
      </c>
      <c r="R2" s="19"/>
      <c r="S2" s="18" t="s">
        <v>20</v>
      </c>
      <c r="T2" s="18" t="s">
        <v>20</v>
      </c>
      <c r="U2" s="19"/>
      <c r="V2" s="18" t="s">
        <v>21</v>
      </c>
      <c r="W2" s="18" t="s">
        <v>21</v>
      </c>
      <c r="X2" s="19"/>
      <c r="Y2" s="18" t="s">
        <v>22</v>
      </c>
      <c r="Z2" s="18" t="s">
        <v>23</v>
      </c>
    </row>
    <row r="3" spans="1:29" s="24" customFormat="1" ht="30.75" customHeight="1" x14ac:dyDescent="0.25">
      <c r="A3" s="20"/>
      <c r="B3" s="20"/>
      <c r="C3" s="21" t="s">
        <v>24</v>
      </c>
      <c r="D3" s="22" t="s">
        <v>25</v>
      </c>
      <c r="E3" s="22" t="s">
        <v>26</v>
      </c>
      <c r="F3" s="23"/>
      <c r="G3" s="22" t="s">
        <v>25</v>
      </c>
      <c r="H3" s="22" t="s">
        <v>26</v>
      </c>
      <c r="I3" s="23"/>
      <c r="J3" s="22" t="s">
        <v>25</v>
      </c>
      <c r="K3" s="22" t="s">
        <v>26</v>
      </c>
      <c r="L3" s="23"/>
      <c r="M3" s="22" t="s">
        <v>25</v>
      </c>
      <c r="N3" s="22" t="s">
        <v>26</v>
      </c>
      <c r="O3" s="23"/>
      <c r="P3" s="22" t="s">
        <v>25</v>
      </c>
      <c r="Q3" s="22" t="s">
        <v>26</v>
      </c>
      <c r="R3" s="23"/>
      <c r="S3" s="22" t="s">
        <v>25</v>
      </c>
      <c r="T3" s="22" t="s">
        <v>26</v>
      </c>
      <c r="U3" s="23"/>
      <c r="V3" s="22" t="s">
        <v>25</v>
      </c>
      <c r="W3" s="22" t="s">
        <v>26</v>
      </c>
      <c r="AC3" s="98"/>
    </row>
    <row r="4" spans="1:29" s="31" customFormat="1" ht="15" customHeight="1" x14ac:dyDescent="0.3">
      <c r="A4" s="25" t="s">
        <v>27</v>
      </c>
      <c r="B4" s="25" t="s">
        <v>28</v>
      </c>
      <c r="C4" s="26" t="s">
        <v>29</v>
      </c>
      <c r="D4" s="27">
        <f t="shared" ref="D4:E4" si="0">D6+D26+D31+D38</f>
        <v>59895.605000000003</v>
      </c>
      <c r="E4" s="25">
        <f t="shared" si="0"/>
        <v>60096.282999999996</v>
      </c>
      <c r="F4" s="28"/>
      <c r="G4" s="27">
        <f t="shared" ref="G4" si="1">G6+G26+G31+G38</f>
        <v>1173.739</v>
      </c>
      <c r="H4" s="25">
        <f>H6+H26+H31+H38</f>
        <v>839.88400000000001</v>
      </c>
      <c r="I4" s="29"/>
      <c r="J4" s="25">
        <f>J6+J26+J31+J38</f>
        <v>1205.7570000000001</v>
      </c>
      <c r="K4" s="25">
        <f t="shared" ref="K4" si="2">K6+K26+K31+K38</f>
        <v>2585.8929999999996</v>
      </c>
      <c r="L4" s="29"/>
      <c r="M4" s="25">
        <f t="shared" ref="M4" si="3">M6+M26+M31+M38</f>
        <v>0</v>
      </c>
      <c r="N4" s="25">
        <f>N6+N26+N31+N38</f>
        <v>0</v>
      </c>
      <c r="O4" s="29"/>
      <c r="P4" s="25">
        <f t="shared" ref="P4" si="4">P6+P26+P31+P38</f>
        <v>0</v>
      </c>
      <c r="Q4" s="25">
        <f>Q6+Q26+Q31+Q38</f>
        <v>0</v>
      </c>
      <c r="R4" s="29"/>
      <c r="S4" s="25">
        <f t="shared" ref="S4:T4" si="5">S6+S26+S31+S38</f>
        <v>448.59100000000001</v>
      </c>
      <c r="T4" s="25">
        <f t="shared" si="5"/>
        <v>499.14599999999996</v>
      </c>
      <c r="U4" s="29"/>
      <c r="V4" s="25">
        <f t="shared" ref="V4" si="6">V6+V26+V31+V38</f>
        <v>0</v>
      </c>
      <c r="W4" s="25">
        <f>W6+W26+W31+W38</f>
        <v>0</v>
      </c>
      <c r="X4" s="30"/>
      <c r="Y4" s="30">
        <f>D4-G4-J4-M4-P4-S4-V4</f>
        <v>57067.518000000004</v>
      </c>
      <c r="Z4" s="31">
        <f t="shared" ref="Z4:Z67" si="7">E4-H4-K4-N4-Q4-T4-W4</f>
        <v>56171.360000000001</v>
      </c>
      <c r="AC4" s="99"/>
    </row>
    <row r="5" spans="1:29" s="35" customFormat="1" ht="15.75" customHeight="1" x14ac:dyDescent="0.3">
      <c r="A5" s="32" t="s">
        <v>30</v>
      </c>
      <c r="B5" s="32" t="s">
        <v>31</v>
      </c>
      <c r="C5" s="32"/>
      <c r="D5" s="33">
        <f t="shared" ref="D5:E5" si="8">D4/D91*100</f>
        <v>42.812740857207991</v>
      </c>
      <c r="E5" s="33">
        <f t="shared" si="8"/>
        <v>43.811222634781956</v>
      </c>
      <c r="F5" s="34"/>
      <c r="G5" s="32"/>
      <c r="H5" s="32"/>
      <c r="I5" s="34"/>
      <c r="J5" s="32"/>
      <c r="K5" s="32"/>
      <c r="L5" s="34"/>
      <c r="M5" s="32"/>
      <c r="N5" s="32"/>
      <c r="O5" s="34"/>
      <c r="P5" s="32"/>
      <c r="Q5" s="32"/>
      <c r="R5" s="34"/>
      <c r="S5" s="32"/>
      <c r="T5" s="32"/>
      <c r="U5" s="34"/>
      <c r="V5" s="32"/>
      <c r="W5" s="32"/>
      <c r="Y5" s="35">
        <f t="shared" ref="Y5:Z68" si="9">D5-G5-J5-M5-P5-S5-V5</f>
        <v>42.812740857207991</v>
      </c>
      <c r="Z5" s="35">
        <f t="shared" si="7"/>
        <v>43.811222634781956</v>
      </c>
      <c r="AC5" s="99" t="s">
        <v>280</v>
      </c>
    </row>
    <row r="6" spans="1:29" s="31" customFormat="1" ht="15.75" customHeight="1" x14ac:dyDescent="0.3">
      <c r="A6" s="36" t="s">
        <v>32</v>
      </c>
      <c r="B6" s="36" t="s">
        <v>33</v>
      </c>
      <c r="C6" s="37"/>
      <c r="D6" s="38">
        <f t="shared" ref="D6:E6" si="10">D7+D16+D25</f>
        <v>29264.038</v>
      </c>
      <c r="E6" s="38">
        <f t="shared" si="10"/>
        <v>27840.881000000001</v>
      </c>
      <c r="F6" s="39"/>
      <c r="G6" s="38"/>
      <c r="H6" s="38"/>
      <c r="I6" s="39"/>
      <c r="J6" s="38"/>
      <c r="K6" s="38"/>
      <c r="L6" s="39"/>
      <c r="M6" s="38"/>
      <c r="N6" s="38"/>
      <c r="O6" s="39"/>
      <c r="P6" s="38"/>
      <c r="Q6" s="38"/>
      <c r="R6" s="39"/>
      <c r="S6" s="38"/>
      <c r="T6" s="38"/>
      <c r="U6" s="39"/>
      <c r="V6" s="38"/>
      <c r="W6" s="38"/>
      <c r="Y6" s="31">
        <f t="shared" si="9"/>
        <v>29264.038</v>
      </c>
      <c r="Z6" s="35">
        <f>E6-H6-K6-N6-Q6-T6-W6</f>
        <v>27840.881000000001</v>
      </c>
      <c r="AB6" s="31" t="s">
        <v>281</v>
      </c>
      <c r="AC6" s="100">
        <f>Z6</f>
        <v>27840.881000000001</v>
      </c>
    </row>
    <row r="7" spans="1:29" ht="15.75" customHeight="1" x14ac:dyDescent="0.3">
      <c r="A7" s="40" t="s">
        <v>34</v>
      </c>
      <c r="B7" s="40" t="s">
        <v>35</v>
      </c>
      <c r="C7" s="41" t="s">
        <v>36</v>
      </c>
      <c r="D7" s="42">
        <f>SUM(D8:D15)</f>
        <v>17500.614000000001</v>
      </c>
      <c r="E7" s="42">
        <f>SUM(E8:E15)</f>
        <v>16532.284</v>
      </c>
      <c r="F7" s="43"/>
      <c r="G7" s="42"/>
      <c r="H7" s="42"/>
      <c r="I7" s="43"/>
      <c r="J7" s="42"/>
      <c r="K7" s="42"/>
      <c r="L7" s="43"/>
      <c r="M7" s="42"/>
      <c r="N7" s="42"/>
      <c r="O7" s="43"/>
      <c r="P7" s="42"/>
      <c r="Q7" s="42"/>
      <c r="R7" s="43"/>
      <c r="S7" s="42"/>
      <c r="T7" s="42"/>
      <c r="U7" s="43"/>
      <c r="V7" s="42"/>
      <c r="W7" s="42"/>
      <c r="Y7" s="15">
        <f t="shared" si="9"/>
        <v>17500.614000000001</v>
      </c>
      <c r="Z7" s="15">
        <f t="shared" si="7"/>
        <v>16532.284</v>
      </c>
    </row>
    <row r="8" spans="1:29" ht="15.75" customHeight="1" x14ac:dyDescent="0.3">
      <c r="A8" s="44" t="s">
        <v>37</v>
      </c>
      <c r="B8" s="44" t="s">
        <v>38</v>
      </c>
      <c r="C8" s="45" t="s">
        <v>39</v>
      </c>
      <c r="D8" s="42">
        <v>11526.544</v>
      </c>
      <c r="E8" s="42">
        <v>10995.763999999999</v>
      </c>
      <c r="F8" s="43"/>
      <c r="G8" s="42"/>
      <c r="H8" s="42"/>
      <c r="I8" s="43"/>
      <c r="J8" s="42"/>
      <c r="K8" s="42"/>
      <c r="L8" s="43"/>
      <c r="M8" s="42"/>
      <c r="N8" s="42"/>
      <c r="O8" s="43"/>
      <c r="P8" s="42"/>
      <c r="Q8" s="42"/>
      <c r="R8" s="43"/>
      <c r="S8" s="42"/>
      <c r="T8" s="42"/>
      <c r="U8" s="43"/>
      <c r="V8" s="42"/>
      <c r="W8" s="42"/>
      <c r="Y8" s="15">
        <f t="shared" si="9"/>
        <v>11526.544</v>
      </c>
      <c r="Z8" s="15">
        <f t="shared" si="7"/>
        <v>10995.763999999999</v>
      </c>
    </row>
    <row r="9" spans="1:29" ht="15.75" customHeight="1" x14ac:dyDescent="0.3">
      <c r="A9" s="44" t="s">
        <v>40</v>
      </c>
      <c r="B9" s="44" t="s">
        <v>41</v>
      </c>
      <c r="C9" s="45" t="s">
        <v>42</v>
      </c>
      <c r="D9" s="42">
        <v>3248.1759999999999</v>
      </c>
      <c r="E9" s="42">
        <v>2997.076</v>
      </c>
      <c r="F9" s="43"/>
      <c r="G9" s="42"/>
      <c r="H9" s="42"/>
      <c r="I9" s="43"/>
      <c r="J9" s="42"/>
      <c r="K9" s="42"/>
      <c r="L9" s="43"/>
      <c r="M9" s="42"/>
      <c r="N9" s="42"/>
      <c r="O9" s="43"/>
      <c r="P9" s="42"/>
      <c r="Q9" s="42"/>
      <c r="R9" s="43"/>
      <c r="S9" s="42"/>
      <c r="T9" s="42"/>
      <c r="U9" s="43"/>
      <c r="V9" s="42"/>
      <c r="W9" s="42"/>
      <c r="Y9" s="15">
        <f t="shared" si="9"/>
        <v>3248.1759999999999</v>
      </c>
      <c r="Z9" s="15">
        <f t="shared" si="7"/>
        <v>2997.076</v>
      </c>
    </row>
    <row r="10" spans="1:29" ht="15.75" customHeight="1" x14ac:dyDescent="0.3">
      <c r="A10" s="46" t="s">
        <v>43</v>
      </c>
      <c r="B10" s="44" t="s">
        <v>44</v>
      </c>
      <c r="C10" s="47" t="s">
        <v>45</v>
      </c>
      <c r="D10" s="42">
        <v>593.69000000000005</v>
      </c>
      <c r="E10" s="42">
        <v>616.90800000000002</v>
      </c>
      <c r="F10" s="43"/>
      <c r="G10" s="42"/>
      <c r="H10" s="42"/>
      <c r="I10" s="43"/>
      <c r="J10" s="42"/>
      <c r="K10" s="42"/>
      <c r="L10" s="43"/>
      <c r="M10" s="42"/>
      <c r="N10" s="42"/>
      <c r="O10" s="43"/>
      <c r="P10" s="42"/>
      <c r="Q10" s="42"/>
      <c r="R10" s="43"/>
      <c r="S10" s="42"/>
      <c r="T10" s="42"/>
      <c r="U10" s="43"/>
      <c r="V10" s="42"/>
      <c r="W10" s="42"/>
      <c r="Y10" s="15">
        <f t="shared" si="9"/>
        <v>593.69000000000005</v>
      </c>
      <c r="Z10" s="15">
        <f t="shared" si="7"/>
        <v>616.90800000000002</v>
      </c>
    </row>
    <row r="11" spans="1:29" ht="15.75" customHeight="1" x14ac:dyDescent="0.3">
      <c r="A11" s="46" t="s">
        <v>46</v>
      </c>
      <c r="B11" s="44" t="s">
        <v>47</v>
      </c>
      <c r="C11" s="47" t="s">
        <v>48</v>
      </c>
      <c r="D11" s="42">
        <v>0</v>
      </c>
      <c r="E11" s="42">
        <v>0</v>
      </c>
      <c r="F11" s="43"/>
      <c r="G11" s="42"/>
      <c r="H11" s="42"/>
      <c r="I11" s="43"/>
      <c r="J11" s="42"/>
      <c r="K11" s="42"/>
      <c r="L11" s="43"/>
      <c r="M11" s="42"/>
      <c r="N11" s="42"/>
      <c r="O11" s="43"/>
      <c r="P11" s="42"/>
      <c r="Q11" s="42"/>
      <c r="R11" s="43"/>
      <c r="S11" s="42"/>
      <c r="T11" s="42"/>
      <c r="U11" s="43"/>
      <c r="V11" s="42"/>
      <c r="W11" s="42"/>
      <c r="Y11" s="15">
        <f t="shared" si="9"/>
        <v>0</v>
      </c>
      <c r="Z11" s="15">
        <f t="shared" si="7"/>
        <v>0</v>
      </c>
    </row>
    <row r="12" spans="1:29" ht="15.75" customHeight="1" x14ac:dyDescent="0.3">
      <c r="A12" s="46" t="s">
        <v>49</v>
      </c>
      <c r="B12" s="44" t="s">
        <v>50</v>
      </c>
      <c r="C12" s="47" t="s">
        <v>51</v>
      </c>
      <c r="D12" s="42">
        <v>379.476</v>
      </c>
      <c r="E12" s="42">
        <v>381.80500000000001</v>
      </c>
      <c r="F12" s="43"/>
      <c r="G12" s="42"/>
      <c r="H12" s="42"/>
      <c r="I12" s="43"/>
      <c r="J12" s="42"/>
      <c r="K12" s="42"/>
      <c r="L12" s="43"/>
      <c r="M12" s="42"/>
      <c r="N12" s="42"/>
      <c r="O12" s="43"/>
      <c r="P12" s="42"/>
      <c r="Q12" s="42"/>
      <c r="R12" s="43"/>
      <c r="S12" s="42"/>
      <c r="T12" s="42"/>
      <c r="U12" s="43"/>
      <c r="V12" s="42"/>
      <c r="W12" s="42"/>
      <c r="Y12" s="15">
        <f t="shared" si="9"/>
        <v>379.476</v>
      </c>
      <c r="Z12" s="15">
        <f t="shared" si="7"/>
        <v>381.80500000000001</v>
      </c>
    </row>
    <row r="13" spans="1:29" ht="15.75" customHeight="1" x14ac:dyDescent="0.3">
      <c r="A13" s="46" t="s">
        <v>52</v>
      </c>
      <c r="B13" s="44" t="s">
        <v>53</v>
      </c>
      <c r="C13" s="47" t="s">
        <v>54</v>
      </c>
      <c r="D13" s="42">
        <v>137.22999999999999</v>
      </c>
      <c r="E13" s="42">
        <v>137.66800000000001</v>
      </c>
      <c r="F13" s="43"/>
      <c r="G13" s="42"/>
      <c r="H13" s="42"/>
      <c r="I13" s="43"/>
      <c r="J13" s="42"/>
      <c r="K13" s="42"/>
      <c r="L13" s="43"/>
      <c r="M13" s="42"/>
      <c r="N13" s="42"/>
      <c r="O13" s="43"/>
      <c r="P13" s="42"/>
      <c r="Q13" s="42"/>
      <c r="R13" s="43"/>
      <c r="S13" s="42"/>
      <c r="T13" s="42"/>
      <c r="U13" s="43"/>
      <c r="V13" s="42"/>
      <c r="W13" s="42"/>
      <c r="Y13" s="15">
        <f t="shared" si="9"/>
        <v>137.22999999999999</v>
      </c>
      <c r="Z13" s="15">
        <f t="shared" si="7"/>
        <v>137.66800000000001</v>
      </c>
    </row>
    <row r="14" spans="1:29" ht="15.75" customHeight="1" x14ac:dyDescent="0.3">
      <c r="A14" s="46" t="s">
        <v>55</v>
      </c>
      <c r="B14" s="44" t="s">
        <v>56</v>
      </c>
      <c r="C14" s="47" t="s">
        <v>57</v>
      </c>
      <c r="D14" s="42">
        <v>307.483</v>
      </c>
      <c r="E14" s="42">
        <v>291.505</v>
      </c>
      <c r="F14" s="43"/>
      <c r="G14" s="42"/>
      <c r="H14" s="42"/>
      <c r="I14" s="43"/>
      <c r="J14" s="42"/>
      <c r="K14" s="42"/>
      <c r="L14" s="43"/>
      <c r="M14" s="42"/>
      <c r="N14" s="42"/>
      <c r="O14" s="43"/>
      <c r="P14" s="42"/>
      <c r="Q14" s="42"/>
      <c r="R14" s="43"/>
      <c r="S14" s="42"/>
      <c r="T14" s="42"/>
      <c r="U14" s="43"/>
      <c r="V14" s="42"/>
      <c r="W14" s="42"/>
      <c r="Y14" s="15">
        <f t="shared" si="9"/>
        <v>307.483</v>
      </c>
      <c r="Z14" s="15">
        <f t="shared" si="7"/>
        <v>291.505</v>
      </c>
    </row>
    <row r="15" spans="1:29" ht="15.75" customHeight="1" x14ac:dyDescent="0.3">
      <c r="A15" s="46" t="s">
        <v>58</v>
      </c>
      <c r="B15" s="44" t="s">
        <v>59</v>
      </c>
      <c r="C15" s="47" t="s">
        <v>60</v>
      </c>
      <c r="D15" s="42">
        <v>1308.0150000000001</v>
      </c>
      <c r="E15" s="42">
        <v>1111.558</v>
      </c>
      <c r="F15" s="43"/>
      <c r="G15" s="42"/>
      <c r="H15" s="42"/>
      <c r="I15" s="43"/>
      <c r="J15" s="42"/>
      <c r="K15" s="42"/>
      <c r="L15" s="43"/>
      <c r="M15" s="42"/>
      <c r="N15" s="42"/>
      <c r="O15" s="43"/>
      <c r="P15" s="42"/>
      <c r="Q15" s="42"/>
      <c r="R15" s="43"/>
      <c r="S15" s="42"/>
      <c r="T15" s="42"/>
      <c r="U15" s="43"/>
      <c r="V15" s="42"/>
      <c r="W15" s="42"/>
      <c r="Y15" s="15">
        <f t="shared" si="9"/>
        <v>1308.0150000000001</v>
      </c>
      <c r="Z15" s="15">
        <f t="shared" si="7"/>
        <v>1111.558</v>
      </c>
    </row>
    <row r="16" spans="1:29" ht="15.75" customHeight="1" x14ac:dyDescent="0.3">
      <c r="A16" s="48" t="s">
        <v>61</v>
      </c>
      <c r="B16" s="48" t="s">
        <v>62</v>
      </c>
      <c r="C16" s="45" t="s">
        <v>63</v>
      </c>
      <c r="D16" s="42">
        <f>D17+D20+D22+D23+D24</f>
        <v>11763.423999999997</v>
      </c>
      <c r="E16" s="42">
        <f>E17+E20+E22+E23+E24</f>
        <v>11308.597</v>
      </c>
      <c r="F16" s="43"/>
      <c r="G16" s="42"/>
      <c r="H16" s="42"/>
      <c r="I16" s="43"/>
      <c r="J16" s="42"/>
      <c r="K16" s="42"/>
      <c r="L16" s="43"/>
      <c r="M16" s="42"/>
      <c r="N16" s="42"/>
      <c r="O16" s="43"/>
      <c r="P16" s="42"/>
      <c r="Q16" s="42"/>
      <c r="R16" s="43"/>
      <c r="S16" s="42"/>
      <c r="T16" s="42"/>
      <c r="U16" s="43"/>
      <c r="V16" s="42"/>
      <c r="W16" s="42"/>
      <c r="Y16" s="15">
        <f t="shared" si="9"/>
        <v>11763.423999999997</v>
      </c>
      <c r="Z16" s="15">
        <f t="shared" si="7"/>
        <v>11308.597</v>
      </c>
    </row>
    <row r="17" spans="1:29" ht="15.75" customHeight="1" x14ac:dyDescent="0.3">
      <c r="A17" s="44" t="s">
        <v>64</v>
      </c>
      <c r="B17" s="44" t="s">
        <v>65</v>
      </c>
      <c r="C17" s="45" t="s">
        <v>66</v>
      </c>
      <c r="D17" s="49">
        <f t="shared" ref="D17:E17" si="11">D18+D19</f>
        <v>5157.4879999999994</v>
      </c>
      <c r="E17" s="49">
        <f t="shared" si="11"/>
        <v>5139.2529999999997</v>
      </c>
      <c r="F17" s="50"/>
      <c r="G17" s="49"/>
      <c r="H17" s="49"/>
      <c r="I17" s="50"/>
      <c r="J17" s="49"/>
      <c r="K17" s="49"/>
      <c r="L17" s="50"/>
      <c r="M17" s="49"/>
      <c r="N17" s="49"/>
      <c r="O17" s="50"/>
      <c r="P17" s="49"/>
      <c r="Q17" s="49"/>
      <c r="R17" s="50"/>
      <c r="S17" s="49"/>
      <c r="T17" s="49"/>
      <c r="U17" s="50"/>
      <c r="V17" s="49"/>
      <c r="W17" s="49"/>
      <c r="Y17" s="15">
        <f t="shared" si="9"/>
        <v>5157.4879999999994</v>
      </c>
      <c r="Z17" s="15">
        <f t="shared" si="7"/>
        <v>5139.2529999999997</v>
      </c>
    </row>
    <row r="18" spans="1:29" ht="15.75" customHeight="1" x14ac:dyDescent="0.3">
      <c r="A18" s="51" t="s">
        <v>67</v>
      </c>
      <c r="B18" s="51" t="s">
        <v>68</v>
      </c>
      <c r="C18" s="45" t="s">
        <v>69</v>
      </c>
      <c r="D18" s="42">
        <v>4996.2</v>
      </c>
      <c r="E18" s="42">
        <v>4956.74</v>
      </c>
      <c r="F18" s="43"/>
      <c r="G18" s="42"/>
      <c r="H18" s="42"/>
      <c r="I18" s="43"/>
      <c r="J18" s="42"/>
      <c r="K18" s="42"/>
      <c r="L18" s="43"/>
      <c r="M18" s="42"/>
      <c r="N18" s="42"/>
      <c r="O18" s="43"/>
      <c r="P18" s="42"/>
      <c r="Q18" s="42"/>
      <c r="R18" s="43"/>
      <c r="S18" s="42"/>
      <c r="T18" s="42"/>
      <c r="U18" s="43"/>
      <c r="V18" s="42"/>
      <c r="W18" s="42"/>
      <c r="Y18" s="15">
        <f t="shared" si="9"/>
        <v>4996.2</v>
      </c>
      <c r="Z18" s="15">
        <f t="shared" si="7"/>
        <v>4956.74</v>
      </c>
    </row>
    <row r="19" spans="1:29" ht="15.75" customHeight="1" x14ac:dyDescent="0.3">
      <c r="A19" s="51" t="s">
        <v>70</v>
      </c>
      <c r="B19" s="51" t="s">
        <v>71</v>
      </c>
      <c r="C19" s="45" t="s">
        <v>72</v>
      </c>
      <c r="D19" s="42">
        <v>161.28800000000001</v>
      </c>
      <c r="E19" s="42">
        <v>182.51300000000001</v>
      </c>
      <c r="F19" s="43"/>
      <c r="G19" s="42"/>
      <c r="H19" s="42"/>
      <c r="I19" s="43"/>
      <c r="J19" s="42"/>
      <c r="K19" s="42"/>
      <c r="L19" s="43"/>
      <c r="M19" s="42"/>
      <c r="N19" s="42"/>
      <c r="O19" s="43"/>
      <c r="P19" s="42"/>
      <c r="Q19" s="42"/>
      <c r="R19" s="43"/>
      <c r="S19" s="42"/>
      <c r="T19" s="42"/>
      <c r="U19" s="43"/>
      <c r="V19" s="42"/>
      <c r="W19" s="42"/>
      <c r="Y19" s="15">
        <f t="shared" si="9"/>
        <v>161.28800000000001</v>
      </c>
      <c r="Z19" s="15">
        <f t="shared" si="7"/>
        <v>182.51300000000001</v>
      </c>
    </row>
    <row r="20" spans="1:29" ht="15.75" customHeight="1" x14ac:dyDescent="0.3">
      <c r="A20" s="52" t="s">
        <v>73</v>
      </c>
      <c r="B20" s="52" t="s">
        <v>74</v>
      </c>
      <c r="C20" s="41" t="s">
        <v>75</v>
      </c>
      <c r="D20" s="42">
        <v>5900.2190000000001</v>
      </c>
      <c r="E20" s="42">
        <v>5431.549</v>
      </c>
      <c r="F20" s="43"/>
      <c r="G20" s="42"/>
      <c r="H20" s="42"/>
      <c r="I20" s="43"/>
      <c r="J20" s="42"/>
      <c r="K20" s="42"/>
      <c r="L20" s="43"/>
      <c r="M20" s="42"/>
      <c r="N20" s="42"/>
      <c r="O20" s="43"/>
      <c r="P20" s="42"/>
      <c r="Q20" s="42"/>
      <c r="R20" s="43"/>
      <c r="S20" s="42"/>
      <c r="T20" s="42"/>
      <c r="U20" s="43"/>
      <c r="V20" s="42"/>
      <c r="W20" s="42"/>
      <c r="Y20" s="15">
        <f t="shared" si="9"/>
        <v>5900.2190000000001</v>
      </c>
      <c r="Z20" s="15">
        <f t="shared" si="7"/>
        <v>5431.549</v>
      </c>
    </row>
    <row r="21" spans="1:29" ht="15.75" customHeight="1" x14ac:dyDescent="0.3">
      <c r="A21" s="53" t="s">
        <v>76</v>
      </c>
      <c r="B21" s="51" t="s">
        <v>77</v>
      </c>
      <c r="C21" s="47" t="s">
        <v>78</v>
      </c>
      <c r="D21" s="42">
        <v>474.51400000000001</v>
      </c>
      <c r="E21" s="42">
        <v>474.00400000000002</v>
      </c>
      <c r="F21" s="43"/>
      <c r="G21" s="42"/>
      <c r="H21" s="42"/>
      <c r="I21" s="43"/>
      <c r="J21" s="42"/>
      <c r="K21" s="42"/>
      <c r="L21" s="43"/>
      <c r="M21" s="42"/>
      <c r="N21" s="42"/>
      <c r="O21" s="43"/>
      <c r="P21" s="42"/>
      <c r="Q21" s="42"/>
      <c r="R21" s="43"/>
      <c r="S21" s="42"/>
      <c r="T21" s="42"/>
      <c r="U21" s="43"/>
      <c r="V21" s="42"/>
      <c r="W21" s="42"/>
      <c r="Y21" s="15">
        <f t="shared" si="9"/>
        <v>474.51400000000001</v>
      </c>
      <c r="Z21" s="15">
        <f t="shared" si="7"/>
        <v>474.00400000000002</v>
      </c>
    </row>
    <row r="22" spans="1:29" ht="15.75" customHeight="1" x14ac:dyDescent="0.3">
      <c r="A22" s="52" t="s">
        <v>79</v>
      </c>
      <c r="B22" s="52" t="s">
        <v>80</v>
      </c>
      <c r="C22" s="41" t="s">
        <v>81</v>
      </c>
      <c r="D22" s="42">
        <v>510.57299999999998</v>
      </c>
      <c r="E22" s="42">
        <v>540.976</v>
      </c>
      <c r="F22" s="43"/>
      <c r="G22" s="42"/>
      <c r="H22" s="42"/>
      <c r="I22" s="43"/>
      <c r="J22" s="42"/>
      <c r="K22" s="42"/>
      <c r="L22" s="43"/>
      <c r="M22" s="42"/>
      <c r="N22" s="42"/>
      <c r="O22" s="43"/>
      <c r="P22" s="42"/>
      <c r="Q22" s="42"/>
      <c r="R22" s="43"/>
      <c r="S22" s="42"/>
      <c r="T22" s="42"/>
      <c r="U22" s="43"/>
      <c r="V22" s="42"/>
      <c r="W22" s="42"/>
      <c r="Y22" s="15">
        <f t="shared" si="9"/>
        <v>510.57299999999998</v>
      </c>
      <c r="Z22" s="15">
        <f t="shared" si="7"/>
        <v>540.976</v>
      </c>
    </row>
    <row r="23" spans="1:29" ht="15.75" customHeight="1" x14ac:dyDescent="0.3">
      <c r="A23" s="46" t="s">
        <v>82</v>
      </c>
      <c r="B23" s="52" t="s">
        <v>83</v>
      </c>
      <c r="C23" s="47" t="s">
        <v>84</v>
      </c>
      <c r="D23" s="42">
        <v>68.156999999999996</v>
      </c>
      <c r="E23" s="42">
        <v>70.98</v>
      </c>
      <c r="F23" s="43"/>
      <c r="G23" s="42"/>
      <c r="H23" s="42"/>
      <c r="I23" s="43"/>
      <c r="J23" s="42"/>
      <c r="K23" s="42"/>
      <c r="L23" s="43"/>
      <c r="M23" s="42"/>
      <c r="N23" s="42"/>
      <c r="O23" s="43"/>
      <c r="P23" s="42"/>
      <c r="Q23" s="42"/>
      <c r="R23" s="43"/>
      <c r="S23" s="42"/>
      <c r="T23" s="42"/>
      <c r="U23" s="43"/>
      <c r="V23" s="42"/>
      <c r="W23" s="42"/>
      <c r="Y23" s="15">
        <f t="shared" si="9"/>
        <v>68.156999999999996</v>
      </c>
      <c r="Z23" s="15">
        <f t="shared" si="7"/>
        <v>70.98</v>
      </c>
    </row>
    <row r="24" spans="1:29" ht="15.75" customHeight="1" x14ac:dyDescent="0.3">
      <c r="A24" s="46" t="s">
        <v>58</v>
      </c>
      <c r="B24" s="52" t="s">
        <v>59</v>
      </c>
      <c r="C24" s="47" t="s">
        <v>85</v>
      </c>
      <c r="D24" s="42">
        <v>126.98699999999999</v>
      </c>
      <c r="E24" s="42">
        <v>125.839</v>
      </c>
      <c r="F24" s="43"/>
      <c r="G24" s="42"/>
      <c r="H24" s="42"/>
      <c r="I24" s="43"/>
      <c r="J24" s="42"/>
      <c r="K24" s="42"/>
      <c r="L24" s="43"/>
      <c r="M24" s="42"/>
      <c r="N24" s="42"/>
      <c r="O24" s="43"/>
      <c r="P24" s="42"/>
      <c r="Q24" s="42"/>
      <c r="R24" s="43"/>
      <c r="S24" s="42"/>
      <c r="T24" s="42"/>
      <c r="U24" s="43"/>
      <c r="V24" s="42"/>
      <c r="W24" s="42"/>
      <c r="Y24" s="15">
        <f t="shared" si="9"/>
        <v>126.98699999999999</v>
      </c>
      <c r="Z24" s="15">
        <f t="shared" si="7"/>
        <v>125.839</v>
      </c>
    </row>
    <row r="25" spans="1:29" ht="15.75" customHeight="1" x14ac:dyDescent="0.3">
      <c r="A25" s="40" t="s">
        <v>86</v>
      </c>
      <c r="B25" s="40" t="s">
        <v>87</v>
      </c>
      <c r="C25" s="41" t="s">
        <v>88</v>
      </c>
      <c r="D25" s="42">
        <v>0</v>
      </c>
      <c r="E25" s="42">
        <v>0</v>
      </c>
      <c r="F25" s="43"/>
      <c r="G25" s="42"/>
      <c r="H25" s="42"/>
      <c r="I25" s="43"/>
      <c r="J25" s="42"/>
      <c r="K25" s="42"/>
      <c r="L25" s="43"/>
      <c r="M25" s="42"/>
      <c r="N25" s="42"/>
      <c r="O25" s="43"/>
      <c r="P25" s="42"/>
      <c r="Q25" s="42"/>
      <c r="R25" s="43"/>
      <c r="S25" s="42"/>
      <c r="T25" s="42"/>
      <c r="U25" s="43"/>
      <c r="V25" s="42"/>
      <c r="W25" s="42"/>
      <c r="Y25" s="15">
        <f t="shared" si="9"/>
        <v>0</v>
      </c>
      <c r="Z25" s="15">
        <f t="shared" si="7"/>
        <v>0</v>
      </c>
    </row>
    <row r="26" spans="1:29" s="31" customFormat="1" ht="15.75" customHeight="1" x14ac:dyDescent="0.3">
      <c r="A26" s="36" t="s">
        <v>89</v>
      </c>
      <c r="B26" s="36" t="s">
        <v>90</v>
      </c>
      <c r="C26" s="37" t="s">
        <v>91</v>
      </c>
      <c r="D26" s="38">
        <f t="shared" ref="D26:E26" si="12">D27+D30</f>
        <v>21960.413</v>
      </c>
      <c r="E26" s="38">
        <f t="shared" si="12"/>
        <v>22118.799999999999</v>
      </c>
      <c r="F26" s="39"/>
      <c r="G26" s="38"/>
      <c r="H26" s="38"/>
      <c r="I26" s="39"/>
      <c r="J26" s="38">
        <f t="shared" ref="J26:K26" si="13">J27+J30</f>
        <v>0.21099999999999999</v>
      </c>
      <c r="K26" s="38">
        <f t="shared" si="13"/>
        <v>0.21099999999999999</v>
      </c>
      <c r="L26" s="39"/>
      <c r="M26" s="38"/>
      <c r="N26" s="38"/>
      <c r="O26" s="39"/>
      <c r="P26" s="38"/>
      <c r="Q26" s="38"/>
      <c r="R26" s="39"/>
      <c r="S26" s="38">
        <f t="shared" ref="S26:T26" si="14">S27+S30</f>
        <v>0.24</v>
      </c>
      <c r="T26" s="38">
        <f t="shared" si="14"/>
        <v>0.24</v>
      </c>
      <c r="U26" s="39"/>
      <c r="V26" s="38"/>
      <c r="W26" s="38"/>
      <c r="Y26" s="31">
        <f t="shared" si="9"/>
        <v>21959.962</v>
      </c>
      <c r="Z26" s="31">
        <f t="shared" si="7"/>
        <v>22118.348999999998</v>
      </c>
      <c r="AC26" s="100">
        <f>E26-H26-K26-T26</f>
        <v>22118.348999999998</v>
      </c>
    </row>
    <row r="27" spans="1:29" ht="15.75" customHeight="1" x14ac:dyDescent="0.3">
      <c r="A27" s="40" t="s">
        <v>92</v>
      </c>
      <c r="B27" s="40" t="s">
        <v>93</v>
      </c>
      <c r="C27" s="41" t="s">
        <v>94</v>
      </c>
      <c r="D27" s="54">
        <f t="shared" ref="D27" si="15">SUM(D28:D29)</f>
        <v>21580.03</v>
      </c>
      <c r="E27" s="54">
        <f t="shared" ref="E27" si="16">SUM(E28:E29)</f>
        <v>21690.752</v>
      </c>
      <c r="F27" s="55"/>
      <c r="G27" s="54"/>
      <c r="H27" s="54"/>
      <c r="I27" s="55"/>
      <c r="J27" s="54"/>
      <c r="K27" s="54"/>
      <c r="L27" s="55"/>
      <c r="M27" s="54"/>
      <c r="N27" s="54"/>
      <c r="O27" s="55"/>
      <c r="P27" s="54"/>
      <c r="Q27" s="54"/>
      <c r="R27" s="55"/>
      <c r="S27" s="54"/>
      <c r="T27" s="54"/>
      <c r="U27" s="55"/>
      <c r="V27" s="54"/>
      <c r="W27" s="54"/>
      <c r="Y27" s="15">
        <f t="shared" si="9"/>
        <v>21580.03</v>
      </c>
      <c r="Z27" s="15">
        <f t="shared" si="7"/>
        <v>21690.752</v>
      </c>
    </row>
    <row r="28" spans="1:29" ht="15.75" customHeight="1" x14ac:dyDescent="0.3">
      <c r="A28" s="52" t="s">
        <v>95</v>
      </c>
      <c r="B28" s="52" t="s">
        <v>96</v>
      </c>
      <c r="C28" s="41" t="s">
        <v>97</v>
      </c>
      <c r="D28" s="42">
        <v>11825.029</v>
      </c>
      <c r="E28" s="42">
        <v>11882.192999999999</v>
      </c>
      <c r="F28" s="43"/>
      <c r="G28" s="42"/>
      <c r="H28" s="42"/>
      <c r="I28" s="43"/>
      <c r="J28" s="42"/>
      <c r="K28" s="42"/>
      <c r="L28" s="43"/>
      <c r="M28" s="42"/>
      <c r="N28" s="42"/>
      <c r="O28" s="43"/>
      <c r="P28" s="42"/>
      <c r="Q28" s="42"/>
      <c r="R28" s="43"/>
      <c r="S28" s="42"/>
      <c r="T28" s="42"/>
      <c r="U28" s="43"/>
      <c r="V28" s="42"/>
      <c r="W28" s="42"/>
      <c r="Y28" s="15">
        <f t="shared" si="9"/>
        <v>11825.029</v>
      </c>
      <c r="Z28" s="15">
        <f t="shared" si="7"/>
        <v>11882.192999999999</v>
      </c>
    </row>
    <row r="29" spans="1:29" ht="15.75" customHeight="1" x14ac:dyDescent="0.3">
      <c r="A29" s="52" t="s">
        <v>98</v>
      </c>
      <c r="B29" s="52" t="s">
        <v>99</v>
      </c>
      <c r="C29" s="41" t="s">
        <v>100</v>
      </c>
      <c r="D29" s="42">
        <v>9755.0010000000002</v>
      </c>
      <c r="E29" s="42">
        <v>9808.5589999999993</v>
      </c>
      <c r="F29" s="43"/>
      <c r="G29" s="42"/>
      <c r="H29" s="42"/>
      <c r="I29" s="43"/>
      <c r="J29" s="42"/>
      <c r="K29" s="42"/>
      <c r="L29" s="43"/>
      <c r="M29" s="42"/>
      <c r="N29" s="42"/>
      <c r="O29" s="43"/>
      <c r="P29" s="42"/>
      <c r="Q29" s="42"/>
      <c r="R29" s="43"/>
      <c r="S29" s="42"/>
      <c r="T29" s="42"/>
      <c r="U29" s="43"/>
      <c r="V29" s="42"/>
      <c r="W29" s="42"/>
      <c r="Y29" s="15">
        <f t="shared" si="9"/>
        <v>9755.0010000000002</v>
      </c>
      <c r="Z29" s="15">
        <f t="shared" si="7"/>
        <v>9808.5589999999993</v>
      </c>
    </row>
    <row r="30" spans="1:29" ht="15.75" customHeight="1" x14ac:dyDescent="0.3">
      <c r="A30" s="40" t="s">
        <v>101</v>
      </c>
      <c r="B30" s="40" t="s">
        <v>102</v>
      </c>
      <c r="C30" s="41" t="s">
        <v>103</v>
      </c>
      <c r="D30" s="42">
        <v>380.38299999999998</v>
      </c>
      <c r="E30" s="42">
        <v>428.048</v>
      </c>
      <c r="F30" s="43"/>
      <c r="G30" s="42"/>
      <c r="H30" s="42"/>
      <c r="I30" s="43"/>
      <c r="J30" s="42">
        <v>0.21099999999999999</v>
      </c>
      <c r="K30" s="42">
        <v>0.21099999999999999</v>
      </c>
      <c r="L30" s="43"/>
      <c r="M30" s="42"/>
      <c r="N30" s="42"/>
      <c r="O30" s="43"/>
      <c r="P30" s="42"/>
      <c r="Q30" s="42"/>
      <c r="R30" s="43"/>
      <c r="S30" s="42">
        <v>0.24</v>
      </c>
      <c r="T30" s="42">
        <v>0.24</v>
      </c>
      <c r="U30" s="43"/>
      <c r="V30" s="42"/>
      <c r="W30" s="42"/>
      <c r="Y30" s="15">
        <f t="shared" si="9"/>
        <v>379.93199999999996</v>
      </c>
      <c r="Z30" s="15">
        <f t="shared" si="7"/>
        <v>427.59699999999998</v>
      </c>
    </row>
    <row r="31" spans="1:29" s="31" customFormat="1" ht="15.75" customHeight="1" x14ac:dyDescent="0.3">
      <c r="A31" s="36" t="s">
        <v>104</v>
      </c>
      <c r="B31" s="36" t="s">
        <v>105</v>
      </c>
      <c r="C31" s="37"/>
      <c r="D31" s="56">
        <f t="shared" ref="D31:E31" si="17">D32+D35</f>
        <v>5240.6210000000001</v>
      </c>
      <c r="E31" s="56">
        <f t="shared" si="17"/>
        <v>5459.8239999999996</v>
      </c>
      <c r="F31" s="57"/>
      <c r="G31" s="56"/>
      <c r="H31" s="56"/>
      <c r="I31" s="57"/>
      <c r="J31" s="56"/>
      <c r="K31" s="56"/>
      <c r="L31" s="57"/>
      <c r="M31" s="56"/>
      <c r="N31" s="56"/>
      <c r="O31" s="57"/>
      <c r="P31" s="56"/>
      <c r="Q31" s="56"/>
      <c r="R31" s="57"/>
      <c r="S31" s="56"/>
      <c r="T31" s="56"/>
      <c r="U31" s="57"/>
      <c r="V31" s="56"/>
      <c r="W31" s="56"/>
      <c r="Y31" s="31">
        <f t="shared" si="9"/>
        <v>5240.6210000000001</v>
      </c>
      <c r="Z31" s="31">
        <f t="shared" si="7"/>
        <v>5459.8239999999996</v>
      </c>
      <c r="AC31" s="100">
        <f>E31-H31-K31-T31</f>
        <v>5459.8239999999996</v>
      </c>
    </row>
    <row r="32" spans="1:29" ht="15.75" customHeight="1" x14ac:dyDescent="0.3">
      <c r="A32" s="40" t="s">
        <v>106</v>
      </c>
      <c r="B32" s="40" t="s">
        <v>107</v>
      </c>
      <c r="C32" s="41" t="s">
        <v>108</v>
      </c>
      <c r="D32" s="49">
        <f t="shared" ref="D32:E32" si="18">D33+D34</f>
        <v>3961.2069999999999</v>
      </c>
      <c r="E32" s="49">
        <f t="shared" si="18"/>
        <v>4015.4159999999997</v>
      </c>
      <c r="F32" s="50"/>
      <c r="G32" s="49"/>
      <c r="H32" s="49"/>
      <c r="I32" s="50"/>
      <c r="J32" s="49"/>
      <c r="K32" s="49"/>
      <c r="L32" s="50"/>
      <c r="M32" s="49"/>
      <c r="N32" s="49"/>
      <c r="O32" s="50"/>
      <c r="P32" s="49"/>
      <c r="Q32" s="49"/>
      <c r="R32" s="50"/>
      <c r="S32" s="49"/>
      <c r="T32" s="49"/>
      <c r="U32" s="50"/>
      <c r="V32" s="49"/>
      <c r="W32" s="49"/>
      <c r="Y32" s="15">
        <f t="shared" si="9"/>
        <v>3961.2069999999999</v>
      </c>
      <c r="Z32" s="15">
        <f t="shared" si="7"/>
        <v>4015.4159999999997</v>
      </c>
    </row>
    <row r="33" spans="1:29" ht="15.75" customHeight="1" x14ac:dyDescent="0.3">
      <c r="A33" s="52" t="s">
        <v>109</v>
      </c>
      <c r="B33" s="52" t="s">
        <v>110</v>
      </c>
      <c r="C33" s="41" t="s">
        <v>111</v>
      </c>
      <c r="D33" s="49">
        <v>3523.308</v>
      </c>
      <c r="E33" s="49">
        <v>3653.0329999999999</v>
      </c>
      <c r="F33" s="50"/>
      <c r="G33" s="49"/>
      <c r="H33" s="49"/>
      <c r="I33" s="50"/>
      <c r="J33" s="49"/>
      <c r="K33" s="49"/>
      <c r="L33" s="50"/>
      <c r="M33" s="49"/>
      <c r="N33" s="49"/>
      <c r="O33" s="50"/>
      <c r="P33" s="49"/>
      <c r="Q33" s="49"/>
      <c r="R33" s="50"/>
      <c r="S33" s="49"/>
      <c r="T33" s="49"/>
      <c r="U33" s="50"/>
      <c r="V33" s="49"/>
      <c r="W33" s="49"/>
      <c r="Y33" s="15">
        <f t="shared" si="9"/>
        <v>3523.308</v>
      </c>
      <c r="Z33" s="15">
        <f t="shared" si="7"/>
        <v>3653.0329999999999</v>
      </c>
    </row>
    <row r="34" spans="1:29" ht="15.75" customHeight="1" x14ac:dyDescent="0.3">
      <c r="A34" s="52" t="s">
        <v>112</v>
      </c>
      <c r="B34" s="52" t="s">
        <v>113</v>
      </c>
      <c r="C34" s="41" t="s">
        <v>114</v>
      </c>
      <c r="D34" s="49">
        <v>437.899</v>
      </c>
      <c r="E34" s="49">
        <v>362.38299999999998</v>
      </c>
      <c r="F34" s="50"/>
      <c r="G34" s="49"/>
      <c r="H34" s="49"/>
      <c r="I34" s="50"/>
      <c r="J34" s="49"/>
      <c r="K34" s="49"/>
      <c r="L34" s="50"/>
      <c r="M34" s="49"/>
      <c r="N34" s="49"/>
      <c r="O34" s="50"/>
      <c r="P34" s="49"/>
      <c r="Q34" s="49"/>
      <c r="R34" s="50"/>
      <c r="S34" s="49"/>
      <c r="T34" s="49"/>
      <c r="U34" s="50"/>
      <c r="V34" s="49"/>
      <c r="W34" s="49"/>
      <c r="Y34" s="15">
        <f t="shared" si="9"/>
        <v>437.899</v>
      </c>
      <c r="Z34" s="15">
        <f t="shared" si="7"/>
        <v>362.38299999999998</v>
      </c>
    </row>
    <row r="35" spans="1:29" ht="15.75" customHeight="1" x14ac:dyDescent="0.3">
      <c r="A35" s="40" t="s">
        <v>115</v>
      </c>
      <c r="B35" s="40" t="s">
        <v>116</v>
      </c>
      <c r="C35" s="41" t="s">
        <v>117</v>
      </c>
      <c r="D35" s="42">
        <v>1279.414</v>
      </c>
      <c r="E35" s="42">
        <v>1444.4079999999999</v>
      </c>
      <c r="F35" s="43"/>
      <c r="G35" s="42"/>
      <c r="H35" s="42"/>
      <c r="I35" s="43"/>
      <c r="J35" s="42"/>
      <c r="K35" s="42"/>
      <c r="L35" s="43"/>
      <c r="M35" s="42"/>
      <c r="N35" s="42"/>
      <c r="O35" s="43"/>
      <c r="P35" s="42"/>
      <c r="Q35" s="42"/>
      <c r="R35" s="43"/>
      <c r="S35" s="42"/>
      <c r="T35" s="42"/>
      <c r="U35" s="43"/>
      <c r="V35" s="42"/>
      <c r="W35" s="42"/>
      <c r="Y35" s="15">
        <f t="shared" si="9"/>
        <v>1279.414</v>
      </c>
      <c r="Z35" s="15">
        <f t="shared" si="7"/>
        <v>1444.4079999999999</v>
      </c>
    </row>
    <row r="36" spans="1:29" ht="15.75" customHeight="1" x14ac:dyDescent="0.3">
      <c r="A36" s="52" t="s">
        <v>118</v>
      </c>
      <c r="B36" s="52" t="s">
        <v>119</v>
      </c>
      <c r="C36" s="41" t="s">
        <v>120</v>
      </c>
      <c r="D36" s="42">
        <v>535.505</v>
      </c>
      <c r="E36" s="42">
        <v>622.15899999999999</v>
      </c>
      <c r="F36" s="43"/>
      <c r="G36" s="42"/>
      <c r="H36" s="42"/>
      <c r="I36" s="43"/>
      <c r="J36" s="42"/>
      <c r="K36" s="42"/>
      <c r="L36" s="43"/>
      <c r="M36" s="42"/>
      <c r="N36" s="42"/>
      <c r="O36" s="43"/>
      <c r="P36" s="42"/>
      <c r="Q36" s="42"/>
      <c r="R36" s="43"/>
      <c r="S36" s="42"/>
      <c r="T36" s="42"/>
      <c r="U36" s="43"/>
      <c r="V36" s="42"/>
      <c r="W36" s="42"/>
      <c r="Y36" s="15">
        <f t="shared" si="9"/>
        <v>535.505</v>
      </c>
      <c r="Z36" s="15">
        <f t="shared" si="7"/>
        <v>622.15899999999999</v>
      </c>
    </row>
    <row r="37" spans="1:29" ht="15.75" customHeight="1" x14ac:dyDescent="0.3">
      <c r="A37" s="52" t="s">
        <v>121</v>
      </c>
      <c r="B37" s="52" t="s">
        <v>122</v>
      </c>
      <c r="C37" s="41" t="s">
        <v>123</v>
      </c>
      <c r="D37" s="42">
        <v>622.03399999999999</v>
      </c>
      <c r="E37" s="42">
        <v>659.55899999999997</v>
      </c>
      <c r="F37" s="43"/>
      <c r="G37" s="42"/>
      <c r="H37" s="42"/>
      <c r="I37" s="43"/>
      <c r="J37" s="42"/>
      <c r="K37" s="42"/>
      <c r="L37" s="43"/>
      <c r="M37" s="42"/>
      <c r="N37" s="42"/>
      <c r="O37" s="43"/>
      <c r="P37" s="42"/>
      <c r="Q37" s="42"/>
      <c r="R37" s="43"/>
      <c r="S37" s="42"/>
      <c r="T37" s="42"/>
      <c r="U37" s="43"/>
      <c r="V37" s="42"/>
      <c r="W37" s="42"/>
      <c r="Y37" s="15">
        <f t="shared" si="9"/>
        <v>622.03399999999999</v>
      </c>
      <c r="Z37" s="15">
        <f t="shared" si="7"/>
        <v>659.55899999999997</v>
      </c>
    </row>
    <row r="38" spans="1:29" s="31" customFormat="1" ht="15.75" customHeight="1" x14ac:dyDescent="0.3">
      <c r="A38" s="36" t="s">
        <v>124</v>
      </c>
      <c r="B38" s="36" t="s">
        <v>125</v>
      </c>
      <c r="C38" s="37" t="s">
        <v>126</v>
      </c>
      <c r="D38" s="56">
        <f t="shared" ref="D38:E38" si="19">D40+D41+D42</f>
        <v>3430.5329999999999</v>
      </c>
      <c r="E38" s="56">
        <f t="shared" si="19"/>
        <v>4676.7780000000002</v>
      </c>
      <c r="F38" s="57"/>
      <c r="G38" s="56">
        <f t="shared" ref="G38" si="20">G40+G41+G42</f>
        <v>1173.739</v>
      </c>
      <c r="H38" s="56">
        <f>H40+H41+H42</f>
        <v>839.88400000000001</v>
      </c>
      <c r="I38" s="57"/>
      <c r="J38" s="56">
        <f>J40+J41+J42</f>
        <v>1205.546</v>
      </c>
      <c r="K38" s="56">
        <f>K40+K41+K42</f>
        <v>2585.6819999999998</v>
      </c>
      <c r="L38" s="57"/>
      <c r="M38" s="56"/>
      <c r="N38" s="56"/>
      <c r="O38" s="57"/>
      <c r="P38" s="56"/>
      <c r="Q38" s="56"/>
      <c r="R38" s="57"/>
      <c r="S38" s="56">
        <f t="shared" ref="S38" si="21">S40+S41+S42</f>
        <v>448.351</v>
      </c>
      <c r="T38" s="56">
        <f>T40+T41+T42</f>
        <v>498.90599999999995</v>
      </c>
      <c r="U38" s="57"/>
      <c r="V38" s="56"/>
      <c r="W38" s="56"/>
      <c r="Y38" s="31">
        <f t="shared" si="9"/>
        <v>602.89699999999982</v>
      </c>
      <c r="Z38" s="35">
        <f>E38-H38-K38-N38-Q38-T38-W38</f>
        <v>752.30600000000049</v>
      </c>
      <c r="AC38" s="100">
        <f>AC41+AC42</f>
        <v>752.30600000000027</v>
      </c>
    </row>
    <row r="39" spans="1:29" ht="15.75" customHeight="1" x14ac:dyDescent="0.3">
      <c r="A39" s="40" t="s">
        <v>127</v>
      </c>
      <c r="B39" s="40" t="s">
        <v>128</v>
      </c>
      <c r="C39" s="41" t="s">
        <v>129</v>
      </c>
      <c r="D39" s="49">
        <v>2379.2849999999999</v>
      </c>
      <c r="E39" s="49">
        <v>3421.0819999999999</v>
      </c>
      <c r="F39" s="50"/>
      <c r="G39" s="49">
        <v>1173.739</v>
      </c>
      <c r="H39" s="49">
        <v>839.88400000000001</v>
      </c>
      <c r="I39" s="50"/>
      <c r="J39" s="49">
        <v>1205.546</v>
      </c>
      <c r="K39" s="49">
        <v>2585.6819999999998</v>
      </c>
      <c r="L39" s="50"/>
      <c r="M39" s="49"/>
      <c r="N39" s="49"/>
      <c r="O39" s="50"/>
      <c r="P39" s="49"/>
      <c r="Q39" s="49"/>
      <c r="R39" s="50"/>
      <c r="S39" s="49"/>
      <c r="T39" s="49"/>
      <c r="U39" s="50"/>
      <c r="V39" s="49"/>
      <c r="W39" s="49"/>
      <c r="Y39" s="15">
        <f t="shared" si="9"/>
        <v>-2.2737367544323206E-13</v>
      </c>
      <c r="Z39" s="15">
        <f t="shared" si="7"/>
        <v>-4.4839999999999236</v>
      </c>
    </row>
    <row r="40" spans="1:29" ht="15.75" customHeight="1" x14ac:dyDescent="0.3">
      <c r="A40" s="40" t="s">
        <v>130</v>
      </c>
      <c r="B40" s="40" t="s">
        <v>131</v>
      </c>
      <c r="C40" s="41" t="s">
        <v>132</v>
      </c>
      <c r="D40" s="42">
        <v>0</v>
      </c>
      <c r="E40" s="42">
        <v>0</v>
      </c>
      <c r="F40" s="43"/>
      <c r="G40" s="42"/>
      <c r="H40" s="42"/>
      <c r="I40" s="43"/>
      <c r="J40" s="42"/>
      <c r="K40" s="42"/>
      <c r="L40" s="43"/>
      <c r="M40" s="42"/>
      <c r="N40" s="42"/>
      <c r="O40" s="43"/>
      <c r="P40" s="42"/>
      <c r="Q40" s="42"/>
      <c r="R40" s="43"/>
      <c r="S40" s="42"/>
      <c r="T40" s="42"/>
      <c r="U40" s="43"/>
      <c r="V40" s="42"/>
      <c r="W40" s="42"/>
      <c r="Y40" s="15">
        <f t="shared" si="9"/>
        <v>0</v>
      </c>
      <c r="Z40" s="15">
        <f t="shared" si="7"/>
        <v>0</v>
      </c>
    </row>
    <row r="41" spans="1:29" ht="15.75" customHeight="1" x14ac:dyDescent="0.3">
      <c r="A41" s="40" t="s">
        <v>133</v>
      </c>
      <c r="B41" s="40" t="s">
        <v>134</v>
      </c>
      <c r="C41" s="41" t="s">
        <v>135</v>
      </c>
      <c r="D41" s="49">
        <v>2997.645</v>
      </c>
      <c r="E41" s="49">
        <v>4329.1880000000001</v>
      </c>
      <c r="F41" s="50"/>
      <c r="G41" s="49">
        <v>1173.739</v>
      </c>
      <c r="H41" s="49">
        <v>839.88400000000001</v>
      </c>
      <c r="I41" s="50"/>
      <c r="J41" s="49">
        <v>1205.546</v>
      </c>
      <c r="K41" s="49">
        <v>2585.6819999999998</v>
      </c>
      <c r="L41" s="50"/>
      <c r="M41" s="49"/>
      <c r="N41" s="49"/>
      <c r="O41" s="50"/>
      <c r="P41" s="49"/>
      <c r="Q41" s="49"/>
      <c r="R41" s="50"/>
      <c r="S41" s="49">
        <v>31.341999999999999</v>
      </c>
      <c r="T41" s="49">
        <v>202.85499999999999</v>
      </c>
      <c r="U41" s="50"/>
      <c r="V41" s="49"/>
      <c r="W41" s="49"/>
      <c r="Y41" s="15">
        <f t="shared" si="9"/>
        <v>587.01799999999992</v>
      </c>
      <c r="Z41" s="73">
        <f>E41-H41-K41-N41-Q41-T41-W41</f>
        <v>700.76700000000028</v>
      </c>
      <c r="AC41" s="102">
        <f>E41-H41-K41-T41</f>
        <v>700.76700000000028</v>
      </c>
    </row>
    <row r="42" spans="1:29" ht="15.75" customHeight="1" x14ac:dyDescent="0.3">
      <c r="A42" s="40" t="s">
        <v>136</v>
      </c>
      <c r="B42" s="40" t="s">
        <v>137</v>
      </c>
      <c r="C42" s="41" t="s">
        <v>138</v>
      </c>
      <c r="D42" s="49">
        <v>432.88799999999998</v>
      </c>
      <c r="E42" s="49">
        <v>347.59</v>
      </c>
      <c r="F42" s="50"/>
      <c r="G42" s="49"/>
      <c r="H42" s="49"/>
      <c r="I42" s="50"/>
      <c r="J42" s="49"/>
      <c r="K42" s="49"/>
      <c r="L42" s="50"/>
      <c r="M42" s="49"/>
      <c r="N42" s="49"/>
      <c r="O42" s="50"/>
      <c r="P42" s="49"/>
      <c r="Q42" s="49"/>
      <c r="R42" s="50"/>
      <c r="S42" s="49">
        <v>417.00900000000001</v>
      </c>
      <c r="T42" s="49">
        <v>296.05099999999999</v>
      </c>
      <c r="U42" s="50"/>
      <c r="V42" s="49"/>
      <c r="W42" s="49"/>
      <c r="Y42" s="15">
        <f t="shared" si="9"/>
        <v>15.878999999999962</v>
      </c>
      <c r="Z42" s="73">
        <f>E42-H42-K42-N42-Q42-T42-W42</f>
        <v>51.538999999999987</v>
      </c>
      <c r="AC42" s="102">
        <f>E42-H42-K42-T42</f>
        <v>51.538999999999987</v>
      </c>
    </row>
    <row r="43" spans="1:29" s="31" customFormat="1" ht="15.75" customHeight="1" x14ac:dyDescent="0.3">
      <c r="A43" s="58" t="s">
        <v>139</v>
      </c>
      <c r="B43" s="58" t="s">
        <v>140</v>
      </c>
      <c r="C43" s="59" t="s">
        <v>141</v>
      </c>
      <c r="D43" s="60">
        <f t="shared" ref="D43:E43" si="22">D46+D49+D50+D53+D59+D62+D79+D83</f>
        <v>66498.948999999993</v>
      </c>
      <c r="E43" s="58">
        <f t="shared" si="22"/>
        <v>66963.067999999999</v>
      </c>
      <c r="F43" s="61"/>
      <c r="G43" s="60">
        <f t="shared" ref="G43" si="23">G46+G49+G50+G53+G59+G62+G79+G83</f>
        <v>1173.739</v>
      </c>
      <c r="H43" s="60">
        <f>H46+H49+H50+H53+H59+H62+H79+H83</f>
        <v>839.91399999999999</v>
      </c>
      <c r="I43" s="61"/>
      <c r="J43" s="60">
        <f t="shared" ref="J43:K43" si="24">J46+J49+J50+J53+J59+J62+J79+J83</f>
        <v>1205.7570000000001</v>
      </c>
      <c r="K43" s="60">
        <f t="shared" si="24"/>
        <v>2597.9660000000003</v>
      </c>
      <c r="L43" s="61"/>
      <c r="M43" s="60">
        <f t="shared" ref="M43" si="25">M46+M49+M50+M53+M59+M62+M79+M83</f>
        <v>456.89899999999994</v>
      </c>
      <c r="N43" s="60">
        <f>N46+N49+N50+N53+N59+N62+N79+N83</f>
        <v>413.19999999999993</v>
      </c>
      <c r="O43" s="61"/>
      <c r="P43" s="60">
        <f t="shared" ref="P43" si="26">P46+P49+P50+P53+P59+P62+P79+P83</f>
        <v>135.43200000000002</v>
      </c>
      <c r="Q43" s="60">
        <f>Q46+Q49+Q50+Q53+Q59+Q62+Q79+Q83</f>
        <v>322.678</v>
      </c>
      <c r="R43" s="61"/>
      <c r="S43" s="60">
        <f t="shared" ref="S43:T43" si="27">S46+S49+S50+S53+S59+S62+S79+S83</f>
        <v>459.46899999999999</v>
      </c>
      <c r="T43" s="60">
        <f t="shared" si="27"/>
        <v>501.85900000000004</v>
      </c>
      <c r="U43" s="61"/>
      <c r="V43" s="60">
        <f t="shared" ref="V43" si="28">V46+V49+V50+V53+V59+V62+V79+V83</f>
        <v>31.462</v>
      </c>
      <c r="W43" s="60">
        <f>W46+W49+W50+W53+W59+W62+W79+W83</f>
        <v>22.48</v>
      </c>
      <c r="X43" s="15"/>
      <c r="Y43" s="35">
        <f t="shared" si="9"/>
        <v>63036.190999999999</v>
      </c>
      <c r="Z43" s="31">
        <f t="shared" si="7"/>
        <v>62264.970999999998</v>
      </c>
      <c r="AC43" s="99"/>
    </row>
    <row r="44" spans="1:29" s="35" customFormat="1" ht="15.75" customHeight="1" x14ac:dyDescent="0.3">
      <c r="A44" s="62" t="s">
        <v>30</v>
      </c>
      <c r="B44" s="62" t="s">
        <v>31</v>
      </c>
      <c r="C44" s="62"/>
      <c r="D44" s="33">
        <f t="shared" ref="D44:E44" si="29">D43/D91*100</f>
        <v>47.532740854920661</v>
      </c>
      <c r="E44" s="33">
        <f t="shared" si="29"/>
        <v>48.817226856709979</v>
      </c>
      <c r="F44" s="63"/>
      <c r="G44" s="62"/>
      <c r="H44" s="62"/>
      <c r="I44" s="63"/>
      <c r="J44" s="62"/>
      <c r="K44" s="62"/>
      <c r="L44" s="63"/>
      <c r="M44" s="62"/>
      <c r="N44" s="62"/>
      <c r="O44" s="63"/>
      <c r="P44" s="62"/>
      <c r="Q44" s="62"/>
      <c r="R44" s="63"/>
      <c r="S44" s="62"/>
      <c r="T44" s="62"/>
      <c r="U44" s="63"/>
      <c r="V44" s="62"/>
      <c r="W44" s="62"/>
      <c r="X44" s="15"/>
      <c r="Y44" s="35">
        <f t="shared" si="9"/>
        <v>47.532740854920661</v>
      </c>
      <c r="Z44" s="35">
        <f t="shared" si="7"/>
        <v>48.817226856709979</v>
      </c>
      <c r="AC44" s="100"/>
    </row>
    <row r="45" spans="1:29" s="31" customFormat="1" ht="15.75" customHeight="1" x14ac:dyDescent="0.3">
      <c r="A45" s="36" t="s">
        <v>142</v>
      </c>
      <c r="B45" s="36" t="s">
        <v>143</v>
      </c>
      <c r="C45" s="37"/>
      <c r="D45" s="64">
        <f t="shared" ref="D45" si="30">D46+D49+D50+D53+D59+D62+D79</f>
        <v>59485.326999999997</v>
      </c>
      <c r="E45" s="64">
        <f>E46+E49+E50+E53+E59+E62+E79</f>
        <v>58741.251999999993</v>
      </c>
      <c r="F45" s="65"/>
      <c r="G45" s="64">
        <f t="shared" ref="G45:H45" si="31">G46+G49+G50+G53+G59+G62+G79</f>
        <v>1002.586</v>
      </c>
      <c r="H45" s="64">
        <f t="shared" si="31"/>
        <v>395.37199999999996</v>
      </c>
      <c r="I45" s="65"/>
      <c r="J45" s="64">
        <f t="shared" ref="J45" si="32">J46+J49+J50+J53+J59+J62+J79</f>
        <v>285.75200000000001</v>
      </c>
      <c r="K45" s="66">
        <f>K46+K49+K50+K53+K59+K62+K79</f>
        <v>580.52</v>
      </c>
      <c r="L45" s="65"/>
      <c r="M45" s="64">
        <f t="shared" ref="M45" si="33">M46+M49+M50+M53+M59+M62+M79</f>
        <v>350.57899999999995</v>
      </c>
      <c r="N45" s="64">
        <f>N46+N49+N50+N53+N59+N62+N79</f>
        <v>267.23499999999996</v>
      </c>
      <c r="O45" s="65"/>
      <c r="P45" s="64">
        <f t="shared" ref="P45" si="34">P46+P49+P50+P53+P59+P62+P79</f>
        <v>29.413</v>
      </c>
      <c r="Q45" s="64">
        <f>Q46+Q49+Q50+Q53+Q59+Q62+Q79</f>
        <v>59.326999999999998</v>
      </c>
      <c r="R45" s="65"/>
      <c r="S45" s="64">
        <f t="shared" ref="S45:T45" si="35">S46+S49+S50+S53+S59+S62+S79</f>
        <v>28.377000000000002</v>
      </c>
      <c r="T45" s="64">
        <f t="shared" si="35"/>
        <v>198.32599999999999</v>
      </c>
      <c r="U45" s="65"/>
      <c r="V45" s="64">
        <f t="shared" ref="V45" si="36">V46+V49+V50+V53+V59+V62+V79</f>
        <v>0.33199999999999996</v>
      </c>
      <c r="W45" s="64">
        <f>W46+W49+W50+W53+W59+W62+W79</f>
        <v>0.54300000000000004</v>
      </c>
      <c r="X45" s="15"/>
      <c r="Y45" s="31">
        <f t="shared" si="9"/>
        <v>57788.287999999993</v>
      </c>
      <c r="Z45" s="30">
        <f>E45-H45-K45-N45-Q45-T45-W45</f>
        <v>57239.928999999996</v>
      </c>
      <c r="AC45" s="100">
        <f>E45-H45-K45-T45</f>
        <v>57567.033999999992</v>
      </c>
    </row>
    <row r="46" spans="1:29" s="31" customFormat="1" ht="15.75" customHeight="1" x14ac:dyDescent="0.3">
      <c r="A46" s="67" t="s">
        <v>144</v>
      </c>
      <c r="B46" s="67" t="s">
        <v>145</v>
      </c>
      <c r="C46" s="37" t="s">
        <v>146</v>
      </c>
      <c r="D46" s="56">
        <f>D47+D48</f>
        <v>15131.905999999999</v>
      </c>
      <c r="E46" s="56">
        <f>E47+E48</f>
        <v>15340.546999999999</v>
      </c>
      <c r="F46" s="57"/>
      <c r="G46" s="56"/>
      <c r="H46" s="56">
        <f>H47+H48</f>
        <v>151.042</v>
      </c>
      <c r="I46" s="57"/>
      <c r="J46" s="56">
        <f>J47+J48</f>
        <v>46.632000000000005</v>
      </c>
      <c r="K46" s="56">
        <f>K47+K48</f>
        <v>151.31200000000001</v>
      </c>
      <c r="L46" s="57"/>
      <c r="M46" s="56"/>
      <c r="N46" s="56">
        <f>N47+N48</f>
        <v>47.379999999999995</v>
      </c>
      <c r="O46" s="57"/>
      <c r="P46" s="56"/>
      <c r="Q46" s="56">
        <f>Q47+Q48</f>
        <v>0.53700000000000003</v>
      </c>
      <c r="R46" s="57"/>
      <c r="S46" s="56">
        <f>S47+S48</f>
        <v>9.3000000000000007</v>
      </c>
      <c r="T46" s="56">
        <f>T47+T48</f>
        <v>70.072000000000003</v>
      </c>
      <c r="U46" s="57"/>
      <c r="V46" s="56"/>
      <c r="W46" s="56">
        <f>W47+W48</f>
        <v>0</v>
      </c>
      <c r="X46" s="15"/>
      <c r="Y46" s="31">
        <f t="shared" si="9"/>
        <v>15075.974</v>
      </c>
      <c r="Z46" s="31">
        <f t="shared" si="7"/>
        <v>14920.204</v>
      </c>
      <c r="AC46" s="99"/>
    </row>
    <row r="47" spans="1:29" ht="15.75" customHeight="1" x14ac:dyDescent="0.3">
      <c r="A47" s="52" t="s">
        <v>147</v>
      </c>
      <c r="B47" s="52" t="s">
        <v>148</v>
      </c>
      <c r="C47" s="41" t="s">
        <v>149</v>
      </c>
      <c r="D47" s="49">
        <f>10870.589+2.964</f>
        <v>10873.553</v>
      </c>
      <c r="E47" s="49">
        <v>11084.321</v>
      </c>
      <c r="F47" s="50"/>
      <c r="G47" s="49"/>
      <c r="H47" s="49">
        <v>104.78700000000001</v>
      </c>
      <c r="I47" s="50"/>
      <c r="J47" s="49">
        <v>35.024000000000001</v>
      </c>
      <c r="K47" s="49">
        <v>118.854</v>
      </c>
      <c r="L47" s="50"/>
      <c r="M47" s="49"/>
      <c r="N47" s="49">
        <v>31.58</v>
      </c>
      <c r="O47" s="50"/>
      <c r="P47" s="49"/>
      <c r="Q47" s="49">
        <v>0.53700000000000003</v>
      </c>
      <c r="R47" s="50"/>
      <c r="S47" s="49">
        <v>6.5110000000000001</v>
      </c>
      <c r="T47" s="49">
        <v>41.996000000000002</v>
      </c>
      <c r="U47" s="50"/>
      <c r="V47" s="49"/>
      <c r="W47" s="49"/>
      <c r="Y47" s="15">
        <f t="shared" si="9"/>
        <v>10832.018</v>
      </c>
      <c r="Z47" s="15">
        <f t="shared" si="7"/>
        <v>10786.567000000001</v>
      </c>
    </row>
    <row r="48" spans="1:29" ht="15.75" customHeight="1" x14ac:dyDescent="0.3">
      <c r="A48" s="52" t="s">
        <v>150</v>
      </c>
      <c r="B48" s="52" t="s">
        <v>151</v>
      </c>
      <c r="C48" s="41" t="s">
        <v>152</v>
      </c>
      <c r="D48" s="49">
        <f>4043.925+214.428</f>
        <v>4258.3530000000001</v>
      </c>
      <c r="E48" s="49">
        <v>4256.2259999999997</v>
      </c>
      <c r="F48" s="50"/>
      <c r="G48" s="49"/>
      <c r="H48" s="49">
        <v>46.255000000000003</v>
      </c>
      <c r="I48" s="50"/>
      <c r="J48" s="49">
        <v>11.608000000000001</v>
      </c>
      <c r="K48" s="49">
        <v>32.457999999999998</v>
      </c>
      <c r="L48" s="50"/>
      <c r="M48" s="49"/>
      <c r="N48" s="49">
        <v>15.8</v>
      </c>
      <c r="O48" s="50"/>
      <c r="P48" s="49"/>
      <c r="Q48" s="49">
        <v>0</v>
      </c>
      <c r="R48" s="50"/>
      <c r="S48" s="49">
        <v>2.7890000000000001</v>
      </c>
      <c r="T48" s="49">
        <v>28.076000000000001</v>
      </c>
      <c r="U48" s="50"/>
      <c r="V48" s="49"/>
      <c r="W48" s="49"/>
      <c r="Y48" s="15">
        <f t="shared" si="9"/>
        <v>4243.9560000000001</v>
      </c>
      <c r="Z48" s="15">
        <f t="shared" si="7"/>
        <v>4133.6369999999997</v>
      </c>
    </row>
    <row r="49" spans="1:29" s="31" customFormat="1" ht="15.75" customHeight="1" x14ac:dyDescent="0.3">
      <c r="A49" s="67" t="s">
        <v>153</v>
      </c>
      <c r="B49" s="67" t="s">
        <v>154</v>
      </c>
      <c r="C49" s="37" t="s">
        <v>155</v>
      </c>
      <c r="D49" s="56">
        <v>8175.1030000000001</v>
      </c>
      <c r="E49" s="56">
        <v>8679.9459999999999</v>
      </c>
      <c r="F49" s="57"/>
      <c r="G49" s="56">
        <v>18.408999999999999</v>
      </c>
      <c r="H49" s="56">
        <v>185.411</v>
      </c>
      <c r="I49" s="57"/>
      <c r="J49" s="56">
        <v>27.268999999999998</v>
      </c>
      <c r="K49" s="56">
        <v>325.00799999999998</v>
      </c>
      <c r="L49" s="57"/>
      <c r="M49" s="56">
        <v>5.0049999999999999</v>
      </c>
      <c r="N49" s="56">
        <v>46.628999999999998</v>
      </c>
      <c r="O49" s="57"/>
      <c r="P49" s="56">
        <v>3.6890000000000001</v>
      </c>
      <c r="Q49" s="56">
        <v>42.503</v>
      </c>
      <c r="R49" s="57"/>
      <c r="S49" s="56">
        <v>9.7530000000000001</v>
      </c>
      <c r="T49" s="56">
        <v>101.19199999999999</v>
      </c>
      <c r="U49" s="57"/>
      <c r="V49" s="56">
        <v>0.182</v>
      </c>
      <c r="W49" s="56">
        <v>0.16300000000000001</v>
      </c>
      <c r="X49" s="15"/>
      <c r="Y49" s="31">
        <f t="shared" si="9"/>
        <v>8110.7960000000003</v>
      </c>
      <c r="Z49" s="31">
        <f t="shared" si="7"/>
        <v>7979.0400000000009</v>
      </c>
      <c r="AC49" s="99"/>
    </row>
    <row r="50" spans="1:29" s="31" customFormat="1" ht="15.75" customHeight="1" x14ac:dyDescent="0.3">
      <c r="A50" s="67" t="s">
        <v>156</v>
      </c>
      <c r="B50" s="67" t="s">
        <v>157</v>
      </c>
      <c r="C50" s="37" t="s">
        <v>158</v>
      </c>
      <c r="D50" s="56">
        <f t="shared" ref="D50:E50" si="37">D51+D52</f>
        <v>161.471</v>
      </c>
      <c r="E50" s="56">
        <f t="shared" si="37"/>
        <v>161.48099999999999</v>
      </c>
      <c r="F50" s="57"/>
      <c r="G50" s="56"/>
      <c r="H50" s="56"/>
      <c r="I50" s="57"/>
      <c r="J50" s="56"/>
      <c r="K50" s="56"/>
      <c r="L50" s="57"/>
      <c r="M50" s="56"/>
      <c r="N50" s="56"/>
      <c r="O50" s="57"/>
      <c r="P50" s="56">
        <f t="shared" ref="P50:Q50" si="38">P51+P52</f>
        <v>0.57399999999999995</v>
      </c>
      <c r="Q50" s="56">
        <f t="shared" si="38"/>
        <v>0.58399999999999996</v>
      </c>
      <c r="R50" s="57"/>
      <c r="S50" s="56">
        <f t="shared" ref="S50:T50" si="39">S51+S52</f>
        <v>0.13800000000000001</v>
      </c>
      <c r="T50" s="56">
        <f t="shared" si="39"/>
        <v>0.13800000000000001</v>
      </c>
      <c r="U50" s="57"/>
      <c r="V50" s="56"/>
      <c r="W50" s="56"/>
      <c r="X50" s="15"/>
      <c r="Y50" s="31">
        <f t="shared" si="9"/>
        <v>160.75899999999999</v>
      </c>
      <c r="Z50" s="31">
        <f t="shared" si="7"/>
        <v>160.75899999999999</v>
      </c>
      <c r="AC50" s="99"/>
    </row>
    <row r="51" spans="1:29" ht="15.75" customHeight="1" x14ac:dyDescent="0.3">
      <c r="A51" s="68" t="s">
        <v>159</v>
      </c>
      <c r="B51" s="68" t="s">
        <v>160</v>
      </c>
      <c r="C51" s="41" t="s">
        <v>161</v>
      </c>
      <c r="D51" s="49">
        <v>161.471</v>
      </c>
      <c r="E51" s="49">
        <v>161.48099999999999</v>
      </c>
      <c r="F51" s="50"/>
      <c r="G51" s="49"/>
      <c r="H51" s="49"/>
      <c r="I51" s="50"/>
      <c r="J51" s="49"/>
      <c r="K51" s="49"/>
      <c r="L51" s="50"/>
      <c r="M51" s="49"/>
      <c r="N51" s="49"/>
      <c r="O51" s="50"/>
      <c r="P51" s="49">
        <v>0.57399999999999995</v>
      </c>
      <c r="Q51" s="49">
        <v>0.58399999999999996</v>
      </c>
      <c r="R51" s="50"/>
      <c r="S51" s="49">
        <v>0.13800000000000001</v>
      </c>
      <c r="T51" s="49">
        <v>0.13800000000000001</v>
      </c>
      <c r="U51" s="50"/>
      <c r="V51" s="49"/>
      <c r="W51" s="49"/>
      <c r="Y51" s="15">
        <f t="shared" si="9"/>
        <v>160.75899999999999</v>
      </c>
      <c r="Z51" s="15">
        <f t="shared" si="7"/>
        <v>160.75899999999999</v>
      </c>
    </row>
    <row r="52" spans="1:29" ht="15.75" customHeight="1" x14ac:dyDescent="0.3">
      <c r="A52" s="68" t="s">
        <v>162</v>
      </c>
      <c r="B52" s="68" t="s">
        <v>62</v>
      </c>
      <c r="C52" s="41" t="s">
        <v>63</v>
      </c>
      <c r="D52" s="49">
        <v>0</v>
      </c>
      <c r="E52" s="49">
        <v>0</v>
      </c>
      <c r="F52" s="50"/>
      <c r="G52" s="49"/>
      <c r="H52" s="49"/>
      <c r="I52" s="50"/>
      <c r="J52" s="49"/>
      <c r="K52" s="49"/>
      <c r="L52" s="50"/>
      <c r="M52" s="49"/>
      <c r="N52" s="49"/>
      <c r="O52" s="50"/>
      <c r="P52" s="49"/>
      <c r="Q52" s="49"/>
      <c r="R52" s="50"/>
      <c r="S52" s="49"/>
      <c r="T52" s="49"/>
      <c r="U52" s="50"/>
      <c r="V52" s="49"/>
      <c r="W52" s="49"/>
      <c r="Y52" s="15">
        <f t="shared" si="9"/>
        <v>0</v>
      </c>
      <c r="Z52" s="15">
        <f t="shared" si="7"/>
        <v>0</v>
      </c>
    </row>
    <row r="53" spans="1:29" s="31" customFormat="1" ht="15.75" customHeight="1" x14ac:dyDescent="0.3">
      <c r="A53" s="67" t="s">
        <v>163</v>
      </c>
      <c r="B53" s="67" t="s">
        <v>164</v>
      </c>
      <c r="C53" s="37" t="s">
        <v>165</v>
      </c>
      <c r="D53" s="56">
        <f>D54+D55+D58</f>
        <v>1479.85</v>
      </c>
      <c r="E53" s="56">
        <f>E54+E55+E58</f>
        <v>1530.3319999999999</v>
      </c>
      <c r="F53" s="57"/>
      <c r="G53" s="56"/>
      <c r="H53" s="56"/>
      <c r="I53" s="57"/>
      <c r="J53" s="56">
        <f>J54+J55+J58</f>
        <v>115.04300000000001</v>
      </c>
      <c r="K53" s="56">
        <f>K54+K55+K58</f>
        <v>40.843000000000004</v>
      </c>
      <c r="L53" s="57"/>
      <c r="M53" s="56">
        <f>M54+M55+M58</f>
        <v>145.309</v>
      </c>
      <c r="N53" s="56">
        <f>N54+N55+N58</f>
        <v>139.506</v>
      </c>
      <c r="O53" s="57"/>
      <c r="P53" s="56">
        <f>P54+P55+P58</f>
        <v>8.3879999999999999</v>
      </c>
      <c r="Q53" s="56">
        <f>Q54+Q55+Q58</f>
        <v>2.3879999999999999</v>
      </c>
      <c r="R53" s="57"/>
      <c r="S53" s="56">
        <f>S54+S55+S58</f>
        <v>2.2850000000000001</v>
      </c>
      <c r="T53" s="56">
        <f>T54+T55+T58</f>
        <v>2.2850000000000001</v>
      </c>
      <c r="U53" s="57"/>
      <c r="V53" s="56">
        <f>V54+V55+V58</f>
        <v>0</v>
      </c>
      <c r="W53" s="56">
        <f>W54+W55+W58</f>
        <v>0</v>
      </c>
      <c r="X53" s="15"/>
      <c r="Y53" s="31">
        <f t="shared" si="9"/>
        <v>1208.8249999999998</v>
      </c>
      <c r="Z53" s="31">
        <f t="shared" si="7"/>
        <v>1345.3099999999997</v>
      </c>
      <c r="AC53" s="99"/>
    </row>
    <row r="54" spans="1:29" ht="15.75" customHeight="1" x14ac:dyDescent="0.3">
      <c r="A54" s="52" t="s">
        <v>166</v>
      </c>
      <c r="B54" s="52" t="s">
        <v>167</v>
      </c>
      <c r="C54" s="41" t="s">
        <v>168</v>
      </c>
      <c r="D54" s="49">
        <v>198.77099999999999</v>
      </c>
      <c r="E54" s="49">
        <v>211.31100000000001</v>
      </c>
      <c r="F54" s="50"/>
      <c r="G54" s="49"/>
      <c r="H54" s="49"/>
      <c r="I54" s="50"/>
      <c r="J54" s="49"/>
      <c r="K54" s="49"/>
      <c r="L54" s="50"/>
      <c r="M54" s="49">
        <v>140.161</v>
      </c>
      <c r="N54" s="49">
        <v>136.084</v>
      </c>
      <c r="O54" s="50"/>
      <c r="P54" s="49"/>
      <c r="Q54" s="49"/>
      <c r="R54" s="50"/>
      <c r="S54" s="49"/>
      <c r="T54" s="49"/>
      <c r="U54" s="50"/>
      <c r="V54" s="49"/>
      <c r="W54" s="49"/>
      <c r="Y54" s="15">
        <f t="shared" si="9"/>
        <v>58.609999999999985</v>
      </c>
      <c r="Z54" s="15">
        <f t="shared" si="7"/>
        <v>75.227000000000004</v>
      </c>
    </row>
    <row r="55" spans="1:29" ht="15.75" customHeight="1" x14ac:dyDescent="0.3">
      <c r="A55" s="52" t="s">
        <v>169</v>
      </c>
      <c r="B55" s="52" t="s">
        <v>170</v>
      </c>
      <c r="C55" s="41" t="s">
        <v>171</v>
      </c>
      <c r="D55" s="49">
        <v>380.80900000000003</v>
      </c>
      <c r="E55" s="49">
        <v>366.60899999999998</v>
      </c>
      <c r="F55" s="50"/>
      <c r="G55" s="49"/>
      <c r="H55" s="49"/>
      <c r="I55" s="50"/>
      <c r="J55" s="49">
        <v>2.9</v>
      </c>
      <c r="K55" s="49">
        <v>8.6999999999999993</v>
      </c>
      <c r="L55" s="50"/>
      <c r="M55" s="49"/>
      <c r="N55" s="49"/>
      <c r="O55" s="50"/>
      <c r="P55" s="49"/>
      <c r="Q55" s="49"/>
      <c r="R55" s="50"/>
      <c r="S55" s="49"/>
      <c r="T55" s="49"/>
      <c r="U55" s="50"/>
      <c r="V55" s="49"/>
      <c r="W55" s="49"/>
      <c r="Y55" s="15">
        <f t="shared" si="9"/>
        <v>377.90900000000005</v>
      </c>
      <c r="Z55" s="15">
        <f t="shared" si="7"/>
        <v>357.90899999999999</v>
      </c>
    </row>
    <row r="56" spans="1:29" ht="15.75" customHeight="1" x14ac:dyDescent="0.3">
      <c r="A56" s="51" t="s">
        <v>172</v>
      </c>
      <c r="B56" s="51" t="s">
        <v>173</v>
      </c>
      <c r="C56" s="41" t="s">
        <v>174</v>
      </c>
      <c r="D56" s="49">
        <v>17.908999999999999</v>
      </c>
      <c r="E56" s="49">
        <v>16.888999999999999</v>
      </c>
      <c r="F56" s="50"/>
      <c r="G56" s="49"/>
      <c r="H56" s="49"/>
      <c r="I56" s="50"/>
      <c r="J56" s="49"/>
      <c r="K56" s="49"/>
      <c r="L56" s="50"/>
      <c r="M56" s="49"/>
      <c r="N56" s="49"/>
      <c r="O56" s="50"/>
      <c r="P56" s="49"/>
      <c r="Q56" s="49"/>
      <c r="R56" s="50"/>
      <c r="S56" s="49"/>
      <c r="T56" s="49"/>
      <c r="U56" s="50"/>
      <c r="V56" s="49"/>
      <c r="W56" s="49"/>
      <c r="Y56" s="15">
        <f t="shared" si="9"/>
        <v>17.908999999999999</v>
      </c>
      <c r="Z56" s="15">
        <f t="shared" si="7"/>
        <v>16.888999999999999</v>
      </c>
    </row>
    <row r="57" spans="1:29" ht="15.75" customHeight="1" x14ac:dyDescent="0.3">
      <c r="A57" s="51" t="s">
        <v>175</v>
      </c>
      <c r="B57" s="51" t="s">
        <v>176</v>
      </c>
      <c r="C57" s="41" t="s">
        <v>177</v>
      </c>
      <c r="D57" s="49">
        <v>356.9</v>
      </c>
      <c r="E57" s="49">
        <v>342.7</v>
      </c>
      <c r="F57" s="50"/>
      <c r="G57" s="49"/>
      <c r="H57" s="49"/>
      <c r="I57" s="50"/>
      <c r="J57" s="49">
        <v>2.9</v>
      </c>
      <c r="K57" s="49">
        <v>8.6999999999999993</v>
      </c>
      <c r="L57" s="50"/>
      <c r="M57" s="49"/>
      <c r="N57" s="49"/>
      <c r="O57" s="50"/>
      <c r="P57" s="49"/>
      <c r="Q57" s="49"/>
      <c r="R57" s="50"/>
      <c r="S57" s="49"/>
      <c r="T57" s="49"/>
      <c r="U57" s="50"/>
      <c r="V57" s="49"/>
      <c r="W57" s="49"/>
      <c r="Y57" s="15">
        <f t="shared" si="9"/>
        <v>354</v>
      </c>
      <c r="Z57" s="15">
        <f t="shared" si="7"/>
        <v>334</v>
      </c>
    </row>
    <row r="58" spans="1:29" ht="15.75" customHeight="1" x14ac:dyDescent="0.3">
      <c r="A58" s="52" t="s">
        <v>58</v>
      </c>
      <c r="B58" s="52" t="s">
        <v>178</v>
      </c>
      <c r="C58" s="41" t="s">
        <v>179</v>
      </c>
      <c r="D58" s="49">
        <v>900.27</v>
      </c>
      <c r="E58" s="49">
        <v>952.41200000000003</v>
      </c>
      <c r="F58" s="50"/>
      <c r="G58" s="49"/>
      <c r="H58" s="49"/>
      <c r="I58" s="50"/>
      <c r="J58" s="49">
        <v>112.143</v>
      </c>
      <c r="K58" s="49">
        <v>32.143000000000001</v>
      </c>
      <c r="L58" s="50"/>
      <c r="M58" s="49">
        <v>5.1479999999999997</v>
      </c>
      <c r="N58" s="49">
        <v>3.4220000000000002</v>
      </c>
      <c r="O58" s="50"/>
      <c r="P58" s="49">
        <v>8.3879999999999999</v>
      </c>
      <c r="Q58" s="49">
        <v>2.3879999999999999</v>
      </c>
      <c r="R58" s="50"/>
      <c r="S58" s="49">
        <v>2.2850000000000001</v>
      </c>
      <c r="T58" s="49">
        <v>2.2850000000000001</v>
      </c>
      <c r="U58" s="50"/>
      <c r="V58" s="49"/>
      <c r="W58" s="49"/>
      <c r="Y58" s="15">
        <f t="shared" si="9"/>
        <v>772.30599999999993</v>
      </c>
      <c r="Z58" s="15">
        <f t="shared" si="7"/>
        <v>912.17399999999998</v>
      </c>
    </row>
    <row r="59" spans="1:29" s="31" customFormat="1" ht="15.75" customHeight="1" x14ac:dyDescent="0.3">
      <c r="A59" s="67" t="s">
        <v>180</v>
      </c>
      <c r="B59" s="67" t="s">
        <v>181</v>
      </c>
      <c r="C59" s="37" t="s">
        <v>182</v>
      </c>
      <c r="D59" s="56">
        <f t="shared" ref="D59:E59" si="40">D60+D61</f>
        <v>2158.9699999999998</v>
      </c>
      <c r="E59" s="56">
        <f t="shared" si="40"/>
        <v>2211.7359999999999</v>
      </c>
      <c r="F59" s="57"/>
      <c r="G59" s="56"/>
      <c r="H59" s="56"/>
      <c r="I59" s="57"/>
      <c r="J59" s="56"/>
      <c r="K59" s="56"/>
      <c r="L59" s="57"/>
      <c r="M59" s="56"/>
      <c r="N59" s="56"/>
      <c r="O59" s="57"/>
      <c r="P59" s="56"/>
      <c r="Q59" s="56"/>
      <c r="R59" s="57"/>
      <c r="S59" s="56"/>
      <c r="T59" s="56"/>
      <c r="U59" s="57"/>
      <c r="V59" s="56"/>
      <c r="W59" s="56"/>
      <c r="X59" s="15"/>
      <c r="Y59" s="31">
        <f t="shared" si="9"/>
        <v>2158.9699999999998</v>
      </c>
      <c r="Z59" s="31">
        <f t="shared" si="7"/>
        <v>2211.7359999999999</v>
      </c>
      <c r="AC59" s="99"/>
    </row>
    <row r="60" spans="1:29" ht="15.75" customHeight="1" x14ac:dyDescent="0.3">
      <c r="A60" s="52" t="s">
        <v>183</v>
      </c>
      <c r="B60" s="52" t="s">
        <v>122</v>
      </c>
      <c r="C60" s="41" t="s">
        <v>184</v>
      </c>
      <c r="D60" s="49">
        <v>2158.9699999999998</v>
      </c>
      <c r="E60" s="49">
        <v>2211.7359999999999</v>
      </c>
      <c r="F60" s="50"/>
      <c r="G60" s="49"/>
      <c r="H60" s="49"/>
      <c r="I60" s="50"/>
      <c r="J60" s="49"/>
      <c r="K60" s="49"/>
      <c r="L60" s="50"/>
      <c r="M60" s="49"/>
      <c r="N60" s="49"/>
      <c r="O60" s="50"/>
      <c r="P60" s="49"/>
      <c r="Q60" s="49"/>
      <c r="R60" s="50"/>
      <c r="S60" s="49"/>
      <c r="T60" s="49"/>
      <c r="U60" s="50"/>
      <c r="V60" s="49"/>
      <c r="W60" s="49"/>
      <c r="Y60" s="15">
        <f t="shared" si="9"/>
        <v>2158.9699999999998</v>
      </c>
      <c r="Z60" s="15">
        <f t="shared" si="7"/>
        <v>2211.7359999999999</v>
      </c>
    </row>
    <row r="61" spans="1:29" ht="15.75" customHeight="1" x14ac:dyDescent="0.3">
      <c r="A61" s="52" t="s">
        <v>185</v>
      </c>
      <c r="B61" s="52" t="s">
        <v>186</v>
      </c>
      <c r="C61" s="41" t="s">
        <v>187</v>
      </c>
      <c r="D61" s="49">
        <v>0</v>
      </c>
      <c r="E61" s="49">
        <v>0</v>
      </c>
      <c r="F61" s="50"/>
      <c r="G61" s="49"/>
      <c r="H61" s="49"/>
      <c r="I61" s="50"/>
      <c r="J61" s="49"/>
      <c r="K61" s="49"/>
      <c r="L61" s="50"/>
      <c r="M61" s="49"/>
      <c r="N61" s="49"/>
      <c r="O61" s="50"/>
      <c r="P61" s="49"/>
      <c r="Q61" s="49"/>
      <c r="R61" s="50"/>
      <c r="S61" s="49"/>
      <c r="T61" s="49"/>
      <c r="U61" s="50"/>
      <c r="V61" s="49"/>
      <c r="W61" s="49"/>
      <c r="Y61" s="15">
        <f t="shared" si="9"/>
        <v>0</v>
      </c>
      <c r="Z61" s="15">
        <f t="shared" si="7"/>
        <v>0</v>
      </c>
    </row>
    <row r="62" spans="1:29" s="31" customFormat="1" ht="15.75" customHeight="1" x14ac:dyDescent="0.3">
      <c r="A62" s="67" t="s">
        <v>188</v>
      </c>
      <c r="B62" s="67" t="s">
        <v>189</v>
      </c>
      <c r="C62" s="37" t="s">
        <v>190</v>
      </c>
      <c r="D62" s="56">
        <f t="shared" ref="D62:E62" si="41">D63+D78</f>
        <v>28245.665000000001</v>
      </c>
      <c r="E62" s="56">
        <f t="shared" si="41"/>
        <v>27886.721999999998</v>
      </c>
      <c r="F62" s="57"/>
      <c r="G62" s="56"/>
      <c r="H62" s="56">
        <f t="shared" ref="H62" si="42">H63+H78</f>
        <v>0.26700000000000002</v>
      </c>
      <c r="I62" s="57"/>
      <c r="J62" s="56">
        <f t="shared" ref="J62:K62" si="43">J63+J78</f>
        <v>12.599</v>
      </c>
      <c r="K62" s="56">
        <f t="shared" si="43"/>
        <v>23.789000000000001</v>
      </c>
      <c r="L62" s="57"/>
      <c r="M62" s="56"/>
      <c r="N62" s="56">
        <f>N63+N78</f>
        <v>20.838000000000001</v>
      </c>
      <c r="O62" s="57"/>
      <c r="P62" s="56">
        <f t="shared" ref="P62:Q62" si="44">P63+P78</f>
        <v>2.12</v>
      </c>
      <c r="Q62" s="56">
        <f t="shared" si="44"/>
        <v>2.12</v>
      </c>
      <c r="R62" s="57"/>
      <c r="S62" s="56">
        <f t="shared" ref="S62:T62" si="45">S63+S78</f>
        <v>0.45</v>
      </c>
      <c r="T62" s="56">
        <f t="shared" si="45"/>
        <v>0.45</v>
      </c>
      <c r="U62" s="57"/>
      <c r="V62" s="56"/>
      <c r="W62" s="56">
        <f>W63+W78</f>
        <v>0</v>
      </c>
      <c r="X62" s="15"/>
      <c r="Y62" s="31">
        <f t="shared" si="9"/>
        <v>28230.496000000003</v>
      </c>
      <c r="Z62" s="31">
        <f t="shared" si="7"/>
        <v>27839.257999999998</v>
      </c>
      <c r="AC62" s="99"/>
    </row>
    <row r="63" spans="1:29" ht="15.75" customHeight="1" x14ac:dyDescent="0.3">
      <c r="A63" s="52" t="s">
        <v>191</v>
      </c>
      <c r="B63" s="52" t="s">
        <v>192</v>
      </c>
      <c r="C63" s="41" t="s">
        <v>193</v>
      </c>
      <c r="D63" s="49">
        <v>22551.202000000001</v>
      </c>
      <c r="E63" s="49">
        <v>22235.617999999999</v>
      </c>
      <c r="F63" s="50"/>
      <c r="G63" s="49"/>
      <c r="H63" s="49">
        <v>0.26700000000000002</v>
      </c>
      <c r="I63" s="50"/>
      <c r="J63" s="49">
        <v>12.599</v>
      </c>
      <c r="K63" s="49">
        <v>23.789000000000001</v>
      </c>
      <c r="L63" s="50"/>
      <c r="M63" s="49"/>
      <c r="N63" s="49">
        <v>20.838000000000001</v>
      </c>
      <c r="O63" s="50"/>
      <c r="P63" s="49">
        <v>2.12</v>
      </c>
      <c r="Q63" s="49">
        <v>2.12</v>
      </c>
      <c r="R63" s="50"/>
      <c r="S63" s="49">
        <v>0.45</v>
      </c>
      <c r="T63" s="49">
        <v>0.45</v>
      </c>
      <c r="U63" s="50"/>
      <c r="V63" s="49"/>
      <c r="W63" s="49"/>
      <c r="Y63" s="15">
        <f t="shared" si="9"/>
        <v>22536.033000000003</v>
      </c>
      <c r="Z63" s="15">
        <f t="shared" si="7"/>
        <v>22188.153999999999</v>
      </c>
    </row>
    <row r="64" spans="1:29" ht="15.75" customHeight="1" x14ac:dyDescent="0.3">
      <c r="A64" s="51" t="s">
        <v>194</v>
      </c>
      <c r="B64" s="51" t="s">
        <v>195</v>
      </c>
      <c r="C64" s="41" t="s">
        <v>196</v>
      </c>
      <c r="D64" s="49">
        <v>67.984999999999999</v>
      </c>
      <c r="E64" s="49">
        <v>87.182000000000002</v>
      </c>
      <c r="F64" s="50"/>
      <c r="G64" s="49"/>
      <c r="H64" s="49"/>
      <c r="I64" s="50"/>
      <c r="J64" s="49"/>
      <c r="K64" s="49"/>
      <c r="L64" s="50"/>
      <c r="M64" s="49"/>
      <c r="N64" s="49">
        <v>20.745000000000001</v>
      </c>
      <c r="O64" s="50"/>
      <c r="P64" s="49"/>
      <c r="Q64" s="49"/>
      <c r="R64" s="50"/>
      <c r="S64" s="49"/>
      <c r="T64" s="49"/>
      <c r="U64" s="50"/>
      <c r="V64" s="49"/>
      <c r="W64" s="49"/>
      <c r="Y64" s="15">
        <f t="shared" si="9"/>
        <v>67.984999999999999</v>
      </c>
      <c r="Z64" s="15">
        <f t="shared" si="7"/>
        <v>66.436999999999998</v>
      </c>
    </row>
    <row r="65" spans="1:29" ht="15.75" customHeight="1" x14ac:dyDescent="0.3">
      <c r="A65" s="51" t="s">
        <v>197</v>
      </c>
      <c r="B65" s="51" t="s">
        <v>198</v>
      </c>
      <c r="C65" s="41" t="s">
        <v>199</v>
      </c>
      <c r="D65" s="49">
        <v>1195.019</v>
      </c>
      <c r="E65" s="49">
        <v>1085.9929999999999</v>
      </c>
      <c r="F65" s="50"/>
      <c r="G65" s="49"/>
      <c r="H65" s="49"/>
      <c r="I65" s="50"/>
      <c r="J65" s="49"/>
      <c r="K65" s="49"/>
      <c r="L65" s="50"/>
      <c r="M65" s="49"/>
      <c r="N65" s="49"/>
      <c r="O65" s="50"/>
      <c r="P65" s="49"/>
      <c r="Q65" s="49"/>
      <c r="R65" s="50"/>
      <c r="S65" s="49"/>
      <c r="T65" s="49"/>
      <c r="U65" s="50"/>
      <c r="V65" s="49"/>
      <c r="W65" s="49"/>
      <c r="Y65" s="15">
        <f t="shared" si="9"/>
        <v>1195.019</v>
      </c>
      <c r="Z65" s="15">
        <f t="shared" si="7"/>
        <v>1085.9929999999999</v>
      </c>
    </row>
    <row r="66" spans="1:29" ht="15.75" customHeight="1" x14ac:dyDescent="0.3">
      <c r="A66" s="51" t="s">
        <v>200</v>
      </c>
      <c r="B66" s="51" t="s">
        <v>201</v>
      </c>
      <c r="C66" s="41" t="s">
        <v>202</v>
      </c>
      <c r="D66" s="49">
        <v>13547.543</v>
      </c>
      <c r="E66" s="49">
        <v>13441.556</v>
      </c>
      <c r="F66" s="50"/>
      <c r="G66" s="49"/>
      <c r="H66" s="49"/>
      <c r="I66" s="50"/>
      <c r="J66" s="49"/>
      <c r="K66" s="49"/>
      <c r="L66" s="50"/>
      <c r="M66" s="49"/>
      <c r="N66" s="49"/>
      <c r="O66" s="50"/>
      <c r="P66" s="49"/>
      <c r="Q66" s="49"/>
      <c r="R66" s="50"/>
      <c r="S66" s="49"/>
      <c r="T66" s="49"/>
      <c r="U66" s="50"/>
      <c r="V66" s="49"/>
      <c r="W66" s="49"/>
      <c r="Y66" s="15">
        <f t="shared" si="9"/>
        <v>13547.543</v>
      </c>
      <c r="Z66" s="15">
        <f t="shared" si="7"/>
        <v>13441.556</v>
      </c>
    </row>
    <row r="67" spans="1:29" ht="15.75" customHeight="1" x14ac:dyDescent="0.3">
      <c r="A67" s="51" t="s">
        <v>203</v>
      </c>
      <c r="B67" s="51" t="s">
        <v>204</v>
      </c>
      <c r="C67" s="41" t="s">
        <v>205</v>
      </c>
      <c r="D67" s="49">
        <v>303.24400000000003</v>
      </c>
      <c r="E67" s="49">
        <v>333.82799999999997</v>
      </c>
      <c r="F67" s="50"/>
      <c r="G67" s="49"/>
      <c r="H67" s="49"/>
      <c r="I67" s="50"/>
      <c r="J67" s="49"/>
      <c r="K67" s="49"/>
      <c r="L67" s="50"/>
      <c r="M67" s="49"/>
      <c r="N67" s="49"/>
      <c r="O67" s="50"/>
      <c r="P67" s="49"/>
      <c r="Q67" s="49"/>
      <c r="R67" s="50"/>
      <c r="S67" s="49"/>
      <c r="T67" s="49"/>
      <c r="U67" s="50"/>
      <c r="V67" s="49"/>
      <c r="W67" s="49"/>
      <c r="Y67" s="15">
        <f t="shared" si="9"/>
        <v>303.24400000000003</v>
      </c>
      <c r="Z67" s="15">
        <f t="shared" si="7"/>
        <v>333.82799999999997</v>
      </c>
    </row>
    <row r="68" spans="1:29" ht="15.75" customHeight="1" x14ac:dyDescent="0.3">
      <c r="A68" s="51" t="s">
        <v>206</v>
      </c>
      <c r="B68" s="51" t="s">
        <v>207</v>
      </c>
      <c r="C68" s="41" t="s">
        <v>208</v>
      </c>
      <c r="D68" s="49">
        <v>2964.2460000000001</v>
      </c>
      <c r="E68" s="49">
        <v>2922.8470000000002</v>
      </c>
      <c r="F68" s="50"/>
      <c r="G68" s="49"/>
      <c r="H68" s="49"/>
      <c r="I68" s="50"/>
      <c r="J68" s="49"/>
      <c r="K68" s="49"/>
      <c r="L68" s="50"/>
      <c r="M68" s="49"/>
      <c r="N68" s="49"/>
      <c r="O68" s="50"/>
      <c r="P68" s="49"/>
      <c r="Q68" s="49"/>
      <c r="R68" s="50"/>
      <c r="S68" s="49"/>
      <c r="T68" s="49"/>
      <c r="U68" s="50"/>
      <c r="V68" s="49"/>
      <c r="W68" s="49"/>
      <c r="Y68" s="15">
        <f t="shared" si="9"/>
        <v>2964.2460000000001</v>
      </c>
      <c r="Z68" s="15">
        <f t="shared" si="9"/>
        <v>2922.8470000000002</v>
      </c>
    </row>
    <row r="69" spans="1:29" ht="15.75" customHeight="1" x14ac:dyDescent="0.3">
      <c r="A69" s="69" t="s">
        <v>209</v>
      </c>
      <c r="B69" s="69" t="s">
        <v>210</v>
      </c>
      <c r="C69" s="41" t="s">
        <v>211</v>
      </c>
      <c r="D69" s="49">
        <v>830</v>
      </c>
      <c r="E69" s="49">
        <v>820.38900000000001</v>
      </c>
      <c r="F69" s="50"/>
      <c r="G69" s="49"/>
      <c r="H69" s="49"/>
      <c r="I69" s="50"/>
      <c r="J69" s="49"/>
      <c r="K69" s="49"/>
      <c r="L69" s="50"/>
      <c r="M69" s="49"/>
      <c r="N69" s="49"/>
      <c r="O69" s="50"/>
      <c r="P69" s="49"/>
      <c r="Q69" s="49"/>
      <c r="R69" s="50"/>
      <c r="S69" s="49"/>
      <c r="T69" s="49"/>
      <c r="U69" s="50"/>
      <c r="V69" s="49"/>
      <c r="W69" s="49"/>
      <c r="Y69" s="15">
        <f t="shared" ref="Y69:Z91" si="46">D69-G69-J69-M69-P69-S69-V69</f>
        <v>830</v>
      </c>
      <c r="Z69" s="15">
        <f t="shared" si="46"/>
        <v>820.38900000000001</v>
      </c>
    </row>
    <row r="70" spans="1:29" ht="15.75" customHeight="1" x14ac:dyDescent="0.3">
      <c r="A70" s="69" t="s">
        <v>212</v>
      </c>
      <c r="B70" s="69" t="s">
        <v>213</v>
      </c>
      <c r="C70" s="41" t="s">
        <v>214</v>
      </c>
      <c r="D70" s="49">
        <v>40.012999999999998</v>
      </c>
      <c r="E70" s="49">
        <v>33.472000000000001</v>
      </c>
      <c r="F70" s="50"/>
      <c r="G70" s="49"/>
      <c r="H70" s="49"/>
      <c r="I70" s="50"/>
      <c r="J70" s="49"/>
      <c r="K70" s="49"/>
      <c r="L70" s="50"/>
      <c r="M70" s="49"/>
      <c r="N70" s="49"/>
      <c r="O70" s="50"/>
      <c r="P70" s="49"/>
      <c r="Q70" s="49"/>
      <c r="R70" s="50"/>
      <c r="S70" s="49"/>
      <c r="T70" s="49"/>
      <c r="U70" s="50"/>
      <c r="V70" s="49"/>
      <c r="W70" s="49"/>
      <c r="Y70" s="15">
        <f t="shared" si="46"/>
        <v>40.012999999999998</v>
      </c>
      <c r="Z70" s="15">
        <f t="shared" si="46"/>
        <v>33.472000000000001</v>
      </c>
    </row>
    <row r="71" spans="1:29" ht="15.75" customHeight="1" x14ac:dyDescent="0.3">
      <c r="A71" s="69" t="s">
        <v>215</v>
      </c>
      <c r="B71" s="69" t="s">
        <v>216</v>
      </c>
      <c r="C71" s="41" t="s">
        <v>217</v>
      </c>
      <c r="D71" s="49">
        <v>749.60299999999995</v>
      </c>
      <c r="E71" s="49">
        <v>658.05700000000002</v>
      </c>
      <c r="F71" s="50"/>
      <c r="G71" s="49"/>
      <c r="H71" s="49"/>
      <c r="I71" s="50"/>
      <c r="J71" s="49"/>
      <c r="K71" s="49"/>
      <c r="L71" s="50"/>
      <c r="M71" s="49"/>
      <c r="N71" s="49"/>
      <c r="O71" s="50"/>
      <c r="P71" s="49"/>
      <c r="Q71" s="49"/>
      <c r="R71" s="50"/>
      <c r="S71" s="49"/>
      <c r="T71" s="49"/>
      <c r="U71" s="50"/>
      <c r="V71" s="49"/>
      <c r="W71" s="49"/>
      <c r="Y71" s="15">
        <f t="shared" si="46"/>
        <v>749.60299999999995</v>
      </c>
      <c r="Z71" s="15">
        <f t="shared" si="46"/>
        <v>658.05700000000002</v>
      </c>
    </row>
    <row r="72" spans="1:29" ht="15.75" customHeight="1" x14ac:dyDescent="0.3">
      <c r="A72" s="69" t="s">
        <v>218</v>
      </c>
      <c r="B72" s="69" t="s">
        <v>219</v>
      </c>
      <c r="C72" s="41" t="s">
        <v>220</v>
      </c>
      <c r="D72" s="49">
        <v>141.62200000000001</v>
      </c>
      <c r="E72" s="49">
        <v>132.089</v>
      </c>
      <c r="F72" s="50"/>
      <c r="G72" s="49"/>
      <c r="H72" s="49"/>
      <c r="I72" s="50"/>
      <c r="J72" s="49"/>
      <c r="K72" s="49"/>
      <c r="L72" s="50"/>
      <c r="M72" s="49"/>
      <c r="N72" s="49"/>
      <c r="O72" s="50"/>
      <c r="P72" s="49"/>
      <c r="Q72" s="49"/>
      <c r="R72" s="50"/>
      <c r="S72" s="49"/>
      <c r="T72" s="49"/>
      <c r="U72" s="50"/>
      <c r="V72" s="49"/>
      <c r="W72" s="49"/>
      <c r="Y72" s="15">
        <f t="shared" si="46"/>
        <v>141.62200000000001</v>
      </c>
      <c r="Z72" s="15">
        <f t="shared" si="46"/>
        <v>132.089</v>
      </c>
    </row>
    <row r="73" spans="1:29" ht="15.75" customHeight="1" x14ac:dyDescent="0.3">
      <c r="A73" s="69" t="s">
        <v>221</v>
      </c>
      <c r="B73" s="69" t="s">
        <v>222</v>
      </c>
      <c r="C73" s="41" t="s">
        <v>223</v>
      </c>
      <c r="D73" s="49">
        <v>894.32399999999996</v>
      </c>
      <c r="E73" s="49">
        <v>911.07299999999998</v>
      </c>
      <c r="F73" s="50"/>
      <c r="G73" s="49"/>
      <c r="H73" s="49"/>
      <c r="I73" s="50"/>
      <c r="J73" s="49"/>
      <c r="K73" s="49"/>
      <c r="L73" s="50"/>
      <c r="M73" s="49"/>
      <c r="N73" s="49"/>
      <c r="O73" s="50"/>
      <c r="P73" s="49"/>
      <c r="Q73" s="49"/>
      <c r="R73" s="50"/>
      <c r="S73" s="49"/>
      <c r="T73" s="49"/>
      <c r="U73" s="50"/>
      <c r="V73" s="49"/>
      <c r="W73" s="49"/>
      <c r="Y73" s="15">
        <f t="shared" si="46"/>
        <v>894.32399999999996</v>
      </c>
      <c r="Z73" s="15">
        <f t="shared" si="46"/>
        <v>911.07299999999998</v>
      </c>
    </row>
    <row r="74" spans="1:29" ht="15.75" customHeight="1" x14ac:dyDescent="0.3">
      <c r="A74" s="69" t="s">
        <v>58</v>
      </c>
      <c r="B74" s="69" t="s">
        <v>59</v>
      </c>
      <c r="C74" s="41" t="s">
        <v>224</v>
      </c>
      <c r="D74" s="49">
        <v>308.68400000000003</v>
      </c>
      <c r="E74" s="49">
        <v>289.01799999999997</v>
      </c>
      <c r="F74" s="50"/>
      <c r="G74" s="49"/>
      <c r="H74" s="49"/>
      <c r="I74" s="50"/>
      <c r="J74" s="49"/>
      <c r="K74" s="49"/>
      <c r="L74" s="50"/>
      <c r="M74" s="49"/>
      <c r="N74" s="49"/>
      <c r="O74" s="50"/>
      <c r="P74" s="49"/>
      <c r="Q74" s="49"/>
      <c r="R74" s="50"/>
      <c r="S74" s="49"/>
      <c r="T74" s="49"/>
      <c r="U74" s="50"/>
      <c r="V74" s="49"/>
      <c r="W74" s="49"/>
      <c r="Y74" s="15">
        <f t="shared" si="46"/>
        <v>308.68400000000003</v>
      </c>
      <c r="Z74" s="15">
        <f t="shared" si="46"/>
        <v>289.01799999999997</v>
      </c>
    </row>
    <row r="75" spans="1:29" ht="15.75" customHeight="1" x14ac:dyDescent="0.3">
      <c r="A75" s="51" t="s">
        <v>225</v>
      </c>
      <c r="B75" s="51" t="s">
        <v>226</v>
      </c>
      <c r="C75" s="47" t="s">
        <v>227</v>
      </c>
      <c r="D75" s="49">
        <v>3007.4540000000002</v>
      </c>
      <c r="E75" s="49">
        <v>2829.8879999999999</v>
      </c>
      <c r="F75" s="50"/>
      <c r="G75" s="49"/>
      <c r="H75" s="49"/>
      <c r="I75" s="50"/>
      <c r="J75" s="49"/>
      <c r="K75" s="49"/>
      <c r="L75" s="50"/>
      <c r="M75" s="49"/>
      <c r="N75" s="49"/>
      <c r="O75" s="50"/>
      <c r="P75" s="49"/>
      <c r="Q75" s="49"/>
      <c r="R75" s="50"/>
      <c r="S75" s="49"/>
      <c r="T75" s="49"/>
      <c r="U75" s="50"/>
      <c r="V75" s="49"/>
      <c r="W75" s="49"/>
      <c r="Y75" s="15">
        <f t="shared" si="46"/>
        <v>3007.4540000000002</v>
      </c>
      <c r="Z75" s="15">
        <f t="shared" si="46"/>
        <v>2829.8879999999999</v>
      </c>
    </row>
    <row r="76" spans="1:29" ht="15.75" customHeight="1" x14ac:dyDescent="0.3">
      <c r="A76" s="69" t="s">
        <v>228</v>
      </c>
      <c r="B76" s="69" t="s">
        <v>229</v>
      </c>
      <c r="C76" s="47" t="s">
        <v>230</v>
      </c>
      <c r="D76" s="49">
        <v>544.98900000000003</v>
      </c>
      <c r="E76" s="49">
        <v>507.51100000000002</v>
      </c>
      <c r="F76" s="50"/>
      <c r="G76" s="49"/>
      <c r="H76" s="49"/>
      <c r="I76" s="50"/>
      <c r="J76" s="49"/>
      <c r="K76" s="49"/>
      <c r="L76" s="50"/>
      <c r="M76" s="49"/>
      <c r="N76" s="49"/>
      <c r="O76" s="50"/>
      <c r="P76" s="49"/>
      <c r="Q76" s="49"/>
      <c r="R76" s="50"/>
      <c r="S76" s="49"/>
      <c r="T76" s="49"/>
      <c r="U76" s="50"/>
      <c r="V76" s="49"/>
      <c r="W76" s="49"/>
      <c r="Y76" s="15">
        <f t="shared" si="46"/>
        <v>544.98900000000003</v>
      </c>
      <c r="Z76" s="15">
        <f t="shared" si="46"/>
        <v>507.51100000000002</v>
      </c>
    </row>
    <row r="77" spans="1:29" ht="15.75" customHeight="1" x14ac:dyDescent="0.3">
      <c r="A77" s="69" t="s">
        <v>231</v>
      </c>
      <c r="B77" s="69" t="s">
        <v>232</v>
      </c>
      <c r="C77" s="47" t="s">
        <v>233</v>
      </c>
      <c r="D77" s="49">
        <v>2316.6</v>
      </c>
      <c r="E77" s="49">
        <v>2316.6</v>
      </c>
      <c r="F77" s="50"/>
      <c r="G77" s="49"/>
      <c r="H77" s="49"/>
      <c r="I77" s="50"/>
      <c r="J77" s="49"/>
      <c r="K77" s="49"/>
      <c r="L77" s="50"/>
      <c r="M77" s="49"/>
      <c r="N77" s="49"/>
      <c r="O77" s="50"/>
      <c r="P77" s="49"/>
      <c r="Q77" s="49"/>
      <c r="R77" s="50"/>
      <c r="S77" s="49"/>
      <c r="T77" s="49"/>
      <c r="U77" s="50"/>
      <c r="V77" s="49"/>
      <c r="W77" s="49"/>
      <c r="Y77" s="15">
        <f t="shared" si="46"/>
        <v>2316.6</v>
      </c>
      <c r="Z77" s="15">
        <f t="shared" si="46"/>
        <v>2316.6</v>
      </c>
    </row>
    <row r="78" spans="1:29" s="31" customFormat="1" ht="15.75" customHeight="1" x14ac:dyDescent="0.3">
      <c r="A78" s="70" t="s">
        <v>234</v>
      </c>
      <c r="B78" s="70" t="s">
        <v>235</v>
      </c>
      <c r="C78" s="37" t="s">
        <v>236</v>
      </c>
      <c r="D78" s="56">
        <v>5694.4629999999997</v>
      </c>
      <c r="E78" s="56">
        <v>5651.1040000000003</v>
      </c>
      <c r="F78" s="57"/>
      <c r="G78" s="56"/>
      <c r="H78" s="56"/>
      <c r="I78" s="57"/>
      <c r="J78" s="56"/>
      <c r="K78" s="56"/>
      <c r="L78" s="57"/>
      <c r="M78" s="56"/>
      <c r="N78" s="56"/>
      <c r="O78" s="57"/>
      <c r="P78" s="56"/>
      <c r="Q78" s="56"/>
      <c r="R78" s="57"/>
      <c r="S78" s="56"/>
      <c r="T78" s="56"/>
      <c r="U78" s="57"/>
      <c r="V78" s="56"/>
      <c r="W78" s="56"/>
      <c r="X78" s="15"/>
      <c r="Y78" s="31">
        <f t="shared" si="46"/>
        <v>5694.4629999999997</v>
      </c>
      <c r="Z78" s="31">
        <f t="shared" si="46"/>
        <v>5651.1040000000003</v>
      </c>
      <c r="AC78" s="99"/>
    </row>
    <row r="79" spans="1:29" s="31" customFormat="1" ht="15.75" customHeight="1" x14ac:dyDescent="0.3">
      <c r="A79" s="71" t="s">
        <v>237</v>
      </c>
      <c r="B79" s="67" t="s">
        <v>238</v>
      </c>
      <c r="C79" s="37" t="s">
        <v>239</v>
      </c>
      <c r="D79" s="56">
        <f>4349.754-217.392</f>
        <v>4132.3620000000001</v>
      </c>
      <c r="E79" s="56">
        <v>2930.4879999999998</v>
      </c>
      <c r="F79" s="57"/>
      <c r="G79" s="56">
        <v>984.17700000000002</v>
      </c>
      <c r="H79" s="56">
        <v>58.652000000000001</v>
      </c>
      <c r="I79" s="57"/>
      <c r="J79" s="56">
        <v>84.209000000000003</v>
      </c>
      <c r="K79" s="56">
        <v>39.567999999999998</v>
      </c>
      <c r="L79" s="57"/>
      <c r="M79" s="56">
        <v>200.26499999999999</v>
      </c>
      <c r="N79" s="56">
        <v>12.882</v>
      </c>
      <c r="O79" s="57"/>
      <c r="P79" s="56">
        <v>14.641999999999999</v>
      </c>
      <c r="Q79" s="56">
        <v>11.195</v>
      </c>
      <c r="R79" s="57"/>
      <c r="S79" s="56">
        <v>6.4509999999999996</v>
      </c>
      <c r="T79" s="56">
        <v>24.189</v>
      </c>
      <c r="U79" s="57"/>
      <c r="V79" s="56">
        <v>0.15</v>
      </c>
      <c r="W79" s="56">
        <v>0.38</v>
      </c>
      <c r="X79" s="15"/>
      <c r="Y79" s="31">
        <f t="shared" si="46"/>
        <v>2842.4680000000003</v>
      </c>
      <c r="Z79" s="31">
        <f t="shared" si="46"/>
        <v>2783.6219999999994</v>
      </c>
      <c r="AC79" s="99"/>
    </row>
    <row r="80" spans="1:29" ht="15.75" customHeight="1" x14ac:dyDescent="0.3">
      <c r="A80" s="46" t="s">
        <v>240</v>
      </c>
      <c r="B80" s="52" t="s">
        <v>241</v>
      </c>
      <c r="C80" s="41" t="s">
        <v>242</v>
      </c>
      <c r="D80" s="49">
        <v>980.96299999999997</v>
      </c>
      <c r="E80" s="49">
        <v>1010.963</v>
      </c>
      <c r="F80" s="50"/>
      <c r="G80" s="49"/>
      <c r="H80" s="49"/>
      <c r="I80" s="50"/>
      <c r="J80" s="49"/>
      <c r="K80" s="49"/>
      <c r="L80" s="50"/>
      <c r="M80" s="49"/>
      <c r="N80" s="49"/>
      <c r="O80" s="50"/>
      <c r="P80" s="49"/>
      <c r="Q80" s="49"/>
      <c r="R80" s="50"/>
      <c r="S80" s="49"/>
      <c r="T80" s="49"/>
      <c r="U80" s="50"/>
      <c r="V80" s="49"/>
      <c r="W80" s="49"/>
      <c r="Y80" s="15">
        <f t="shared" si="46"/>
        <v>980.96299999999997</v>
      </c>
      <c r="Z80" s="15">
        <f t="shared" si="46"/>
        <v>1010.963</v>
      </c>
    </row>
    <row r="81" spans="1:29" ht="15.75" customHeight="1" x14ac:dyDescent="0.3">
      <c r="A81" s="46" t="s">
        <v>243</v>
      </c>
      <c r="B81" s="52" t="s">
        <v>244</v>
      </c>
      <c r="C81" s="72" t="s">
        <v>245</v>
      </c>
      <c r="D81" s="49">
        <v>979.53899999999999</v>
      </c>
      <c r="E81" s="49">
        <v>979.53899999999999</v>
      </c>
      <c r="F81" s="50"/>
      <c r="G81" s="49"/>
      <c r="H81" s="49"/>
      <c r="I81" s="50"/>
      <c r="J81" s="49">
        <v>3.89</v>
      </c>
      <c r="K81" s="49">
        <v>3.89</v>
      </c>
      <c r="L81" s="50"/>
      <c r="M81" s="49">
        <v>1.4490000000000001</v>
      </c>
      <c r="N81" s="49">
        <v>1.4490000000000001</v>
      </c>
      <c r="O81" s="50"/>
      <c r="P81" s="49">
        <v>0.33600000000000002</v>
      </c>
      <c r="Q81" s="49">
        <v>0.33600000000000002</v>
      </c>
      <c r="R81" s="50"/>
      <c r="S81" s="49"/>
      <c r="T81" s="49"/>
      <c r="U81" s="50"/>
      <c r="V81" s="49">
        <v>0.15</v>
      </c>
      <c r="W81" s="49">
        <v>0.15</v>
      </c>
      <c r="Y81" s="15">
        <f t="shared" si="46"/>
        <v>973.71400000000006</v>
      </c>
      <c r="Z81" s="15">
        <f t="shared" si="46"/>
        <v>973.71400000000006</v>
      </c>
    </row>
    <row r="82" spans="1:29" ht="15.75" customHeight="1" x14ac:dyDescent="0.3">
      <c r="A82" s="46" t="s">
        <v>246</v>
      </c>
      <c r="B82" s="52" t="s">
        <v>247</v>
      </c>
      <c r="C82" s="41" t="s">
        <v>248</v>
      </c>
      <c r="D82" s="49">
        <v>111.60299999999999</v>
      </c>
      <c r="E82" s="49">
        <v>106.58499999999999</v>
      </c>
      <c r="F82" s="50"/>
      <c r="G82" s="49"/>
      <c r="H82" s="49"/>
      <c r="I82" s="50"/>
      <c r="J82" s="49"/>
      <c r="K82" s="49"/>
      <c r="L82" s="50"/>
      <c r="M82" s="49"/>
      <c r="N82" s="49"/>
      <c r="O82" s="50"/>
      <c r="P82" s="49"/>
      <c r="Q82" s="49"/>
      <c r="R82" s="50"/>
      <c r="S82" s="49"/>
      <c r="T82" s="49"/>
      <c r="U82" s="50"/>
      <c r="V82" s="49"/>
      <c r="W82" s="49"/>
      <c r="Y82" s="15">
        <f t="shared" si="46"/>
        <v>111.60299999999999</v>
      </c>
      <c r="Z82" s="15">
        <f t="shared" si="46"/>
        <v>106.58499999999999</v>
      </c>
    </row>
    <row r="83" spans="1:29" s="31" customFormat="1" ht="15.75" customHeight="1" x14ac:dyDescent="0.3">
      <c r="A83" s="36" t="s">
        <v>249</v>
      </c>
      <c r="B83" s="36" t="s">
        <v>250</v>
      </c>
      <c r="C83" s="37"/>
      <c r="D83" s="56">
        <f t="shared" ref="D83:E83" si="47">D84+D88</f>
        <v>7013.6220000000003</v>
      </c>
      <c r="E83" s="56">
        <f t="shared" si="47"/>
        <v>8221.8159999999989</v>
      </c>
      <c r="F83" s="57"/>
      <c r="G83" s="56">
        <f t="shared" ref="G83" si="48">G84+G88</f>
        <v>171.15299999999999</v>
      </c>
      <c r="H83" s="56">
        <f>H84+H88</f>
        <v>444.54199999999997</v>
      </c>
      <c r="I83" s="57"/>
      <c r="J83" s="56">
        <f t="shared" ref="J83:K83" si="49">J84+J88</f>
        <v>920.00500000000011</v>
      </c>
      <c r="K83" s="56">
        <f t="shared" si="49"/>
        <v>2017.4460000000001</v>
      </c>
      <c r="L83" s="57"/>
      <c r="M83" s="56">
        <f t="shared" ref="M83" si="50">M84+M88</f>
        <v>106.32</v>
      </c>
      <c r="N83" s="56">
        <f>N84+N88</f>
        <v>145.965</v>
      </c>
      <c r="O83" s="57"/>
      <c r="P83" s="56">
        <f t="shared" ref="P83" si="51">P84+P88</f>
        <v>106.01900000000001</v>
      </c>
      <c r="Q83" s="56">
        <f>Q84+Q88</f>
        <v>263.351</v>
      </c>
      <c r="R83" s="57"/>
      <c r="S83" s="56">
        <f t="shared" ref="S83:T83" si="52">S84+S88</f>
        <v>431.09199999999998</v>
      </c>
      <c r="T83" s="56">
        <f t="shared" si="52"/>
        <v>303.53300000000002</v>
      </c>
      <c r="U83" s="57"/>
      <c r="V83" s="56">
        <f t="shared" ref="V83" si="53">V84+V88</f>
        <v>31.13</v>
      </c>
      <c r="W83" s="56">
        <f>W84+W88</f>
        <v>21.937000000000001</v>
      </c>
      <c r="X83" s="15"/>
      <c r="Y83" s="31">
        <f t="shared" si="46"/>
        <v>5247.9030000000002</v>
      </c>
      <c r="Z83" s="31">
        <f t="shared" si="46"/>
        <v>5025.0419999999986</v>
      </c>
      <c r="AC83" s="99"/>
    </row>
    <row r="84" spans="1:29" s="31" customFormat="1" ht="15.75" customHeight="1" x14ac:dyDescent="0.3">
      <c r="A84" s="67" t="s">
        <v>251</v>
      </c>
      <c r="B84" s="67" t="s">
        <v>252</v>
      </c>
      <c r="C84" s="37" t="s">
        <v>253</v>
      </c>
      <c r="D84" s="56">
        <f t="shared" ref="D84:E84" si="54">D85+D86+D87</f>
        <v>6028.5390000000007</v>
      </c>
      <c r="E84" s="56">
        <f t="shared" si="54"/>
        <v>7392.1629999999996</v>
      </c>
      <c r="F84" s="57"/>
      <c r="G84" s="56">
        <f t="shared" ref="G84" si="55">G85+G86+G87</f>
        <v>171.15299999999999</v>
      </c>
      <c r="H84" s="56">
        <f>H85+H86+H87</f>
        <v>444.54199999999997</v>
      </c>
      <c r="I84" s="57"/>
      <c r="J84" s="56">
        <f t="shared" ref="J84:K84" si="56">J85+J86+J87</f>
        <v>577.74300000000005</v>
      </c>
      <c r="K84" s="56">
        <f t="shared" si="56"/>
        <v>1856.8510000000001</v>
      </c>
      <c r="L84" s="57"/>
      <c r="M84" s="56">
        <f t="shared" ref="M84" si="57">M85+M86+M87</f>
        <v>54.122999999999998</v>
      </c>
      <c r="N84" s="56">
        <f>N85+N86+N87</f>
        <v>90.762</v>
      </c>
      <c r="O84" s="57"/>
      <c r="P84" s="56">
        <f t="shared" ref="P84" si="58">P85+P86+P87</f>
        <v>57.253</v>
      </c>
      <c r="Q84" s="56">
        <f>Q85+Q86+Q87</f>
        <v>250.76900000000001</v>
      </c>
      <c r="R84" s="57"/>
      <c r="S84" s="56">
        <f t="shared" ref="S84:T84" si="59">S85+S86+S87</f>
        <v>201.59200000000001</v>
      </c>
      <c r="T84" s="56">
        <f t="shared" si="59"/>
        <v>74.033000000000001</v>
      </c>
      <c r="U84" s="57"/>
      <c r="V84" s="56">
        <f t="shared" ref="V84" si="60">V85+V86+V87</f>
        <v>0</v>
      </c>
      <c r="W84" s="56">
        <f>W85+W86+W87</f>
        <v>0</v>
      </c>
      <c r="X84" s="15"/>
      <c r="Y84" s="31">
        <f t="shared" si="46"/>
        <v>4966.6750000000011</v>
      </c>
      <c r="Z84" s="31">
        <f t="shared" si="46"/>
        <v>4675.2059999999983</v>
      </c>
      <c r="AC84" s="99"/>
    </row>
    <row r="85" spans="1:29" ht="15.75" customHeight="1" x14ac:dyDescent="0.3">
      <c r="A85" s="52" t="s">
        <v>254</v>
      </c>
      <c r="B85" s="52" t="s">
        <v>255</v>
      </c>
      <c r="C85" s="41" t="s">
        <v>256</v>
      </c>
      <c r="D85" s="49">
        <v>5922.8140000000003</v>
      </c>
      <c r="E85" s="49">
        <v>7246.5119999999997</v>
      </c>
      <c r="F85" s="50"/>
      <c r="G85" s="49">
        <v>171.15299999999999</v>
      </c>
      <c r="H85" s="49">
        <v>444.54199999999997</v>
      </c>
      <c r="I85" s="50"/>
      <c r="J85" s="49">
        <v>536.50300000000004</v>
      </c>
      <c r="K85" s="49">
        <v>1741.1690000000001</v>
      </c>
      <c r="L85" s="50"/>
      <c r="M85" s="49">
        <v>54.122999999999998</v>
      </c>
      <c r="N85" s="49">
        <v>90.762</v>
      </c>
      <c r="O85" s="50"/>
      <c r="P85" s="49">
        <v>57.253</v>
      </c>
      <c r="Q85" s="49">
        <v>250.76900000000001</v>
      </c>
      <c r="R85" s="50"/>
      <c r="S85" s="49">
        <v>201.59200000000001</v>
      </c>
      <c r="T85" s="49">
        <v>74.033000000000001</v>
      </c>
      <c r="U85" s="50"/>
      <c r="V85" s="49"/>
      <c r="W85" s="49"/>
      <c r="Y85" s="15">
        <f t="shared" si="46"/>
        <v>4902.1900000000014</v>
      </c>
      <c r="Z85" s="73">
        <f>E85-H85-K85-N85-Q85-T85-W85</f>
        <v>4645.2369999999992</v>
      </c>
      <c r="AA85" s="94">
        <f>E85-H85-K85-T85</f>
        <v>4986.7679999999991</v>
      </c>
    </row>
    <row r="86" spans="1:29" ht="15.75" customHeight="1" x14ac:dyDescent="0.3">
      <c r="A86" s="52" t="s">
        <v>257</v>
      </c>
      <c r="B86" s="52" t="s">
        <v>258</v>
      </c>
      <c r="C86" s="41" t="s">
        <v>259</v>
      </c>
      <c r="D86" s="49">
        <v>97.02</v>
      </c>
      <c r="E86" s="49">
        <v>97.012</v>
      </c>
      <c r="F86" s="50"/>
      <c r="G86" s="49"/>
      <c r="H86" s="49"/>
      <c r="I86" s="50"/>
      <c r="J86" s="49"/>
      <c r="K86" s="49"/>
      <c r="L86" s="50"/>
      <c r="M86" s="49"/>
      <c r="N86" s="49"/>
      <c r="O86" s="50"/>
      <c r="P86" s="49"/>
      <c r="Q86" s="49"/>
      <c r="R86" s="50"/>
      <c r="S86" s="49"/>
      <c r="T86" s="49"/>
      <c r="U86" s="50"/>
      <c r="V86" s="49"/>
      <c r="W86" s="49"/>
      <c r="Y86" s="15">
        <f t="shared" si="46"/>
        <v>97.02</v>
      </c>
      <c r="Z86" s="15">
        <f t="shared" si="46"/>
        <v>97.012</v>
      </c>
    </row>
    <row r="87" spans="1:29" ht="15.75" customHeight="1" x14ac:dyDescent="0.3">
      <c r="A87" s="52" t="s">
        <v>260</v>
      </c>
      <c r="B87" s="52" t="s">
        <v>261</v>
      </c>
      <c r="C87" s="41" t="s">
        <v>262</v>
      </c>
      <c r="D87" s="49">
        <v>8.7050000000000001</v>
      </c>
      <c r="E87" s="49">
        <v>48.639000000000003</v>
      </c>
      <c r="F87" s="50"/>
      <c r="G87" s="49"/>
      <c r="H87" s="49"/>
      <c r="I87" s="50"/>
      <c r="J87" s="49">
        <v>41.24</v>
      </c>
      <c r="K87" s="49">
        <v>115.682</v>
      </c>
      <c r="L87" s="50"/>
      <c r="M87" s="49"/>
      <c r="N87" s="49"/>
      <c r="O87" s="50"/>
      <c r="P87" s="49"/>
      <c r="Q87" s="49"/>
      <c r="R87" s="50"/>
      <c r="S87" s="49"/>
      <c r="T87" s="49"/>
      <c r="U87" s="50"/>
      <c r="V87" s="49"/>
      <c r="W87" s="49"/>
      <c r="Y87" s="15">
        <f t="shared" si="46"/>
        <v>-32.535000000000004</v>
      </c>
      <c r="Z87" s="15">
        <f t="shared" si="46"/>
        <v>-67.043000000000006</v>
      </c>
    </row>
    <row r="88" spans="1:29" s="31" customFormat="1" ht="15.75" customHeight="1" x14ac:dyDescent="0.3">
      <c r="A88" s="67" t="s">
        <v>136</v>
      </c>
      <c r="B88" s="67" t="s">
        <v>263</v>
      </c>
      <c r="C88" s="37" t="s">
        <v>264</v>
      </c>
      <c r="D88" s="56">
        <v>985.08299999999997</v>
      </c>
      <c r="E88" s="56">
        <v>829.65300000000002</v>
      </c>
      <c r="F88" s="57"/>
      <c r="G88" s="56"/>
      <c r="H88" s="56"/>
      <c r="I88" s="57"/>
      <c r="J88" s="56">
        <v>342.262</v>
      </c>
      <c r="K88" s="56">
        <v>160.595</v>
      </c>
      <c r="L88" s="57"/>
      <c r="M88" s="56">
        <v>52.197000000000003</v>
      </c>
      <c r="N88" s="56">
        <v>55.203000000000003</v>
      </c>
      <c r="O88" s="57"/>
      <c r="P88" s="56">
        <v>48.765999999999998</v>
      </c>
      <c r="Q88" s="56">
        <v>12.582000000000001</v>
      </c>
      <c r="R88" s="57"/>
      <c r="S88" s="56">
        <v>229.5</v>
      </c>
      <c r="T88" s="56">
        <v>229.5</v>
      </c>
      <c r="U88" s="57"/>
      <c r="V88" s="56">
        <v>31.13</v>
      </c>
      <c r="W88" s="56">
        <v>21.937000000000001</v>
      </c>
      <c r="X88" s="15"/>
      <c r="Y88" s="31">
        <f t="shared" si="46"/>
        <v>281.22799999999995</v>
      </c>
      <c r="Z88" s="31">
        <f t="shared" si="46"/>
        <v>349.83600000000001</v>
      </c>
      <c r="AC88" s="99"/>
    </row>
    <row r="89" spans="1:29" ht="15.75" customHeight="1" x14ac:dyDescent="0.3">
      <c r="A89" s="74" t="s">
        <v>265</v>
      </c>
      <c r="B89" s="74" t="s">
        <v>266</v>
      </c>
      <c r="C89" s="75" t="s">
        <v>267</v>
      </c>
      <c r="D89" s="60">
        <f t="shared" ref="D89:E89" si="61">D4-D43</f>
        <v>-6603.34399999999</v>
      </c>
      <c r="E89" s="58">
        <f t="shared" si="61"/>
        <v>-6866.7850000000035</v>
      </c>
      <c r="F89" s="61"/>
      <c r="G89" s="60">
        <f t="shared" ref="G89:K89" si="62">G4-G43</f>
        <v>0</v>
      </c>
      <c r="H89" s="60">
        <f t="shared" si="62"/>
        <v>-2.9999999999972715E-2</v>
      </c>
      <c r="I89" s="61"/>
      <c r="J89" s="60">
        <f t="shared" ref="J89" si="63">J4-J43</f>
        <v>0</v>
      </c>
      <c r="K89" s="60">
        <f t="shared" si="62"/>
        <v>-12.073000000000775</v>
      </c>
      <c r="L89" s="61"/>
      <c r="M89" s="60">
        <f t="shared" ref="M89:N89" si="64">M4-M43</f>
        <v>-456.89899999999994</v>
      </c>
      <c r="N89" s="60">
        <f t="shared" si="64"/>
        <v>-413.19999999999993</v>
      </c>
      <c r="O89" s="61"/>
      <c r="P89" s="60">
        <f t="shared" ref="P89:Q89" si="65">P4-P43</f>
        <v>-135.43200000000002</v>
      </c>
      <c r="Q89" s="60">
        <f t="shared" si="65"/>
        <v>-322.678</v>
      </c>
      <c r="R89" s="61"/>
      <c r="S89" s="60">
        <f t="shared" ref="S89:T89" si="66">S4-S43</f>
        <v>-10.877999999999986</v>
      </c>
      <c r="T89" s="60">
        <f t="shared" si="66"/>
        <v>-2.7130000000000791</v>
      </c>
      <c r="U89" s="61"/>
      <c r="V89" s="60">
        <f t="shared" ref="V89:W89" si="67">V4-V43</f>
        <v>-31.462</v>
      </c>
      <c r="W89" s="60">
        <f t="shared" si="67"/>
        <v>-22.48</v>
      </c>
      <c r="Y89" s="15">
        <f t="shared" si="46"/>
        <v>-5968.6729999999898</v>
      </c>
      <c r="Z89" s="15">
        <f t="shared" si="46"/>
        <v>-6093.6110000000035</v>
      </c>
    </row>
    <row r="90" spans="1:29" s="80" customFormat="1" ht="15.75" customHeight="1" x14ac:dyDescent="0.3">
      <c r="A90" s="76" t="s">
        <v>30</v>
      </c>
      <c r="B90" s="76" t="s">
        <v>31</v>
      </c>
      <c r="C90" s="77"/>
      <c r="D90" s="77">
        <f t="shared" ref="D90" si="68">D89/D91*100</f>
        <v>-4.7199999977126668</v>
      </c>
      <c r="E90" s="77">
        <f>E89/E91*100</f>
        <v>-5.0060042219280243</v>
      </c>
      <c r="F90" s="78"/>
      <c r="G90" s="79"/>
      <c r="H90" s="79"/>
      <c r="I90" s="78"/>
      <c r="J90" s="79"/>
      <c r="K90" s="79"/>
      <c r="L90" s="78"/>
      <c r="M90" s="79"/>
      <c r="N90" s="79"/>
      <c r="O90" s="78"/>
      <c r="P90" s="79"/>
      <c r="Q90" s="79"/>
      <c r="R90" s="78"/>
      <c r="S90" s="79"/>
      <c r="T90" s="79"/>
      <c r="U90" s="78"/>
      <c r="V90" s="79"/>
      <c r="W90" s="79"/>
      <c r="X90" s="15"/>
      <c r="Y90" s="80">
        <f t="shared" si="46"/>
        <v>-4.7199999977126668</v>
      </c>
      <c r="Z90" s="80">
        <f t="shared" si="46"/>
        <v>-5.0060042219280243</v>
      </c>
      <c r="AC90" s="101"/>
    </row>
    <row r="91" spans="1:29" ht="15" customHeight="1" x14ac:dyDescent="0.3">
      <c r="A91" s="81" t="s">
        <v>268</v>
      </c>
      <c r="B91" s="81" t="s">
        <v>269</v>
      </c>
      <c r="C91" s="82"/>
      <c r="D91" s="83">
        <v>139901.356</v>
      </c>
      <c r="E91" s="83">
        <v>137170.97899999999</v>
      </c>
      <c r="F91" s="84"/>
      <c r="G91" s="83"/>
      <c r="H91" s="83"/>
      <c r="I91" s="84"/>
      <c r="J91" s="83"/>
      <c r="K91" s="83"/>
      <c r="L91" s="84"/>
      <c r="M91" s="83"/>
      <c r="N91" s="83"/>
      <c r="O91" s="84"/>
      <c r="P91" s="83"/>
      <c r="Q91" s="83"/>
      <c r="R91" s="84"/>
      <c r="S91" s="83"/>
      <c r="T91" s="83"/>
      <c r="U91" s="84"/>
      <c r="V91" s="83"/>
      <c r="W91" s="83"/>
      <c r="Y91" s="15">
        <f t="shared" si="46"/>
        <v>139901.356</v>
      </c>
      <c r="Z91" s="15">
        <f t="shared" si="46"/>
        <v>137170.97899999999</v>
      </c>
    </row>
    <row r="93" spans="1:29" x14ac:dyDescent="0.3">
      <c r="A93" s="85"/>
      <c r="AB93" s="15" t="s">
        <v>276</v>
      </c>
      <c r="AC93" s="102">
        <f>AC6+AC38+AC26+AC31-AC45</f>
        <v>-1395.6739999999918</v>
      </c>
    </row>
    <row r="94" spans="1:29" x14ac:dyDescent="0.3">
      <c r="A94" s="85"/>
    </row>
    <row r="95" spans="1:29" x14ac:dyDescent="0.3">
      <c r="A95" s="85"/>
    </row>
    <row r="96" spans="1:29" x14ac:dyDescent="0.3">
      <c r="A96" s="85"/>
    </row>
    <row r="97" spans="1:1" x14ac:dyDescent="0.3">
      <c r="A97" s="85"/>
    </row>
    <row r="98" spans="1:1" x14ac:dyDescent="0.3">
      <c r="A98" s="85"/>
    </row>
    <row r="99" spans="1:1" x14ac:dyDescent="0.3">
      <c r="A99" s="85"/>
    </row>
    <row r="100" spans="1:1" x14ac:dyDescent="0.3">
      <c r="A100" s="85"/>
    </row>
    <row r="101" spans="1:1" x14ac:dyDescent="0.3">
      <c r="A101" s="85"/>
    </row>
    <row r="102" spans="1:1" x14ac:dyDescent="0.3">
      <c r="A102" s="85"/>
    </row>
    <row r="103" spans="1:1" x14ac:dyDescent="0.3">
      <c r="A103" s="85"/>
    </row>
    <row r="104" spans="1:1" x14ac:dyDescent="0.3">
      <c r="A104" s="85"/>
    </row>
  </sheetData>
  <pageMargins left="0" right="0" top="0" bottom="0" header="0" footer="0"/>
  <pageSetup paperSize="8" scale="75" orientation="portrait" r:id="rId1"/>
  <headerFooter alignWithMargins="0">
    <oddFooter>&amp;L_x000D_&amp;1#&amp;"Calibri"&amp;10&amp;K000000 Interné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7825-DD7A-4028-9330-96604B64A82A}">
  <sheetPr>
    <pageSetUpPr fitToPage="1"/>
  </sheetPr>
  <dimension ref="A1:AQ95"/>
  <sheetViews>
    <sheetView showGridLines="0" topLeftCell="A44" zoomScale="70" zoomScaleNormal="70" workbookViewId="0"/>
  </sheetViews>
  <sheetFormatPr defaultColWidth="7" defaultRowHeight="16.5" x14ac:dyDescent="0.3"/>
  <cols>
    <col min="1" max="1" width="32.33203125" style="15" customWidth="1"/>
    <col min="2" max="2" width="30.77734375" style="15" customWidth="1"/>
    <col min="3" max="3" width="10.44140625" style="15" customWidth="1"/>
    <col min="4" max="6" width="7.109375" style="16" customWidth="1"/>
    <col min="7" max="7" width="0.6640625" style="16" customWidth="1"/>
    <col min="8" max="10" width="6.6640625" style="16" bestFit="1" customWidth="1"/>
    <col min="11" max="11" width="0.6640625" style="16" customWidth="1"/>
    <col min="12" max="14" width="6.109375" style="16" customWidth="1"/>
    <col min="15" max="15" width="0.6640625" style="16" customWidth="1"/>
    <col min="16" max="18" width="6.109375" style="16" customWidth="1"/>
    <col min="19" max="19" width="0.6640625" style="16" customWidth="1"/>
    <col min="20" max="22" width="5.44140625" style="16" customWidth="1"/>
    <col min="23" max="23" width="0.6640625" style="16" customWidth="1"/>
    <col min="24" max="26" width="6.109375" style="16" customWidth="1"/>
    <col min="27" max="27" width="0.6640625" style="16" customWidth="1"/>
    <col min="28" max="30" width="6.109375" style="16" customWidth="1"/>
    <col min="31" max="16384" width="7" style="15"/>
  </cols>
  <sheetData>
    <row r="1" spans="1:43" ht="43.5" customHeight="1" x14ac:dyDescent="0.3"/>
    <row r="2" spans="1:43" ht="27.75" customHeight="1" x14ac:dyDescent="0.3">
      <c r="A2" s="17" t="s">
        <v>14</v>
      </c>
      <c r="B2" s="17" t="s">
        <v>15</v>
      </c>
      <c r="C2" s="17"/>
      <c r="D2" s="86"/>
      <c r="E2" s="86"/>
      <c r="F2" s="86"/>
      <c r="G2" s="19"/>
      <c r="H2" s="18" t="s">
        <v>16</v>
      </c>
      <c r="I2" s="18" t="s">
        <v>16</v>
      </c>
      <c r="J2" s="18" t="s">
        <v>16</v>
      </c>
      <c r="K2" s="19"/>
      <c r="L2" s="18" t="s">
        <v>17</v>
      </c>
      <c r="M2" s="18" t="s">
        <v>17</v>
      </c>
      <c r="N2" s="18" t="s">
        <v>17</v>
      </c>
      <c r="O2" s="19"/>
      <c r="P2" s="18" t="s">
        <v>18</v>
      </c>
      <c r="Q2" s="18" t="s">
        <v>18</v>
      </c>
      <c r="R2" s="18" t="s">
        <v>18</v>
      </c>
      <c r="S2" s="19"/>
      <c r="T2" s="18" t="s">
        <v>270</v>
      </c>
      <c r="U2" s="18" t="s">
        <v>270</v>
      </c>
      <c r="V2" s="18" t="s">
        <v>270</v>
      </c>
      <c r="W2" s="19"/>
      <c r="X2" s="18" t="s">
        <v>20</v>
      </c>
      <c r="Y2" s="18" t="s">
        <v>20</v>
      </c>
      <c r="Z2" s="18" t="s">
        <v>20</v>
      </c>
      <c r="AA2" s="19"/>
      <c r="AB2" s="18" t="s">
        <v>21</v>
      </c>
      <c r="AC2" s="18" t="s">
        <v>21</v>
      </c>
      <c r="AD2" s="18" t="s">
        <v>21</v>
      </c>
      <c r="AE2" s="19"/>
      <c r="AF2" s="18" t="s">
        <v>271</v>
      </c>
      <c r="AG2" s="18" t="s">
        <v>271</v>
      </c>
      <c r="AH2" s="18" t="s">
        <v>271</v>
      </c>
    </row>
    <row r="3" spans="1:43" s="24" customFormat="1" ht="30.75" customHeight="1" x14ac:dyDescent="0.25">
      <c r="A3" s="20"/>
      <c r="B3" s="20"/>
      <c r="C3" s="21" t="s">
        <v>24</v>
      </c>
      <c r="D3" s="87" t="s">
        <v>272</v>
      </c>
      <c r="E3" s="87" t="s">
        <v>273</v>
      </c>
      <c r="F3" s="87" t="s">
        <v>274</v>
      </c>
      <c r="G3" s="23"/>
      <c r="H3" s="22" t="s">
        <v>272</v>
      </c>
      <c r="I3" s="22" t="s">
        <v>273</v>
      </c>
      <c r="J3" s="22" t="s">
        <v>274</v>
      </c>
      <c r="K3" s="23"/>
      <c r="L3" s="22" t="s">
        <v>272</v>
      </c>
      <c r="M3" s="22" t="s">
        <v>273</v>
      </c>
      <c r="N3" s="22" t="s">
        <v>274</v>
      </c>
      <c r="O3" s="23"/>
      <c r="P3" s="22" t="s">
        <v>272</v>
      </c>
      <c r="Q3" s="22" t="s">
        <v>273</v>
      </c>
      <c r="R3" s="22" t="s">
        <v>274</v>
      </c>
      <c r="S3" s="23"/>
      <c r="T3" s="22" t="s">
        <v>272</v>
      </c>
      <c r="U3" s="22" t="s">
        <v>273</v>
      </c>
      <c r="V3" s="22" t="s">
        <v>274</v>
      </c>
      <c r="W3" s="23"/>
      <c r="X3" s="22" t="s">
        <v>272</v>
      </c>
      <c r="Y3" s="22" t="s">
        <v>273</v>
      </c>
      <c r="Z3" s="22" t="s">
        <v>274</v>
      </c>
      <c r="AA3" s="23"/>
      <c r="AB3" s="22" t="s">
        <v>272</v>
      </c>
      <c r="AC3" s="22" t="s">
        <v>273</v>
      </c>
      <c r="AD3" s="22" t="s">
        <v>274</v>
      </c>
      <c r="AE3" s="23"/>
      <c r="AF3" s="22" t="s">
        <v>272</v>
      </c>
      <c r="AG3" s="22" t="s">
        <v>273</v>
      </c>
      <c r="AH3" s="22" t="s">
        <v>274</v>
      </c>
    </row>
    <row r="4" spans="1:43" s="31" customFormat="1" ht="15" customHeight="1" x14ac:dyDescent="0.3">
      <c r="A4" s="25" t="s">
        <v>27</v>
      </c>
      <c r="B4" s="25" t="s">
        <v>28</v>
      </c>
      <c r="C4" s="26" t="s">
        <v>29</v>
      </c>
      <c r="D4" s="27">
        <f t="shared" ref="D4:F4" si="0">D6+D26+D31+D38</f>
        <v>61343.637999999999</v>
      </c>
      <c r="E4" s="27">
        <f t="shared" si="0"/>
        <v>61889.516000000003</v>
      </c>
      <c r="F4" s="27">
        <f t="shared" si="0"/>
        <v>63885.066000000006</v>
      </c>
      <c r="G4" s="28"/>
      <c r="H4" s="27">
        <f t="shared" ref="H4:V4" si="1">H6+H26+H31+H38</f>
        <v>1592.1220000000001</v>
      </c>
      <c r="I4" s="27">
        <f t="shared" si="1"/>
        <v>1999.48</v>
      </c>
      <c r="J4" s="27">
        <f t="shared" si="1"/>
        <v>1880.425</v>
      </c>
      <c r="K4" s="28"/>
      <c r="L4" s="27">
        <f>L6+L26+L31+L38</f>
        <v>554.00199999999995</v>
      </c>
      <c r="M4" s="27">
        <f t="shared" si="1"/>
        <v>0</v>
      </c>
      <c r="N4" s="27">
        <f t="shared" si="1"/>
        <v>0</v>
      </c>
      <c r="O4" s="28"/>
      <c r="P4" s="27">
        <f t="shared" si="1"/>
        <v>0</v>
      </c>
      <c r="Q4" s="27">
        <f t="shared" si="1"/>
        <v>0</v>
      </c>
      <c r="R4" s="27">
        <f t="shared" si="1"/>
        <v>0</v>
      </c>
      <c r="S4" s="28"/>
      <c r="T4" s="27">
        <f t="shared" si="1"/>
        <v>0</v>
      </c>
      <c r="U4" s="27">
        <f t="shared" si="1"/>
        <v>0</v>
      </c>
      <c r="V4" s="27">
        <f t="shared" si="1"/>
        <v>0</v>
      </c>
      <c r="W4" s="28"/>
      <c r="X4" s="27">
        <f t="shared" ref="X4:Z4" si="2">X6+X26+X31+X38</f>
        <v>743.09199999999998</v>
      </c>
      <c r="Y4" s="27">
        <f t="shared" si="2"/>
        <v>388.02299999999997</v>
      </c>
      <c r="Z4" s="27">
        <f t="shared" si="2"/>
        <v>639.327</v>
      </c>
      <c r="AA4" s="28"/>
      <c r="AB4" s="27">
        <f t="shared" ref="AB4:AD4" si="3">AB6+AB26+AB31+AB38</f>
        <v>0</v>
      </c>
      <c r="AC4" s="27">
        <f t="shared" si="3"/>
        <v>0</v>
      </c>
      <c r="AD4" s="27">
        <f t="shared" si="3"/>
        <v>0</v>
      </c>
      <c r="AF4" s="35">
        <f>D4-H4-L4-X4-P4-T4-AB4</f>
        <v>58454.421999999999</v>
      </c>
      <c r="AG4" s="35">
        <f t="shared" ref="AG4:AH67" si="4">E4-I4-M4-Y4-Q4-U4-AC4</f>
        <v>59502.012999999999</v>
      </c>
      <c r="AH4" s="35">
        <f t="shared" si="4"/>
        <v>61365.314000000006</v>
      </c>
    </row>
    <row r="5" spans="1:43" s="35" customFormat="1" ht="15.75" customHeight="1" x14ac:dyDescent="0.3">
      <c r="A5" s="32" t="s">
        <v>30</v>
      </c>
      <c r="B5" s="32" t="s">
        <v>31</v>
      </c>
      <c r="C5" s="32"/>
      <c r="D5" s="33">
        <f t="shared" ref="D5:F5" si="5">D4/D91*100</f>
        <v>42.535015929126025</v>
      </c>
      <c r="E5" s="33">
        <f t="shared" si="5"/>
        <v>41.278575490764517</v>
      </c>
      <c r="F5" s="33">
        <f t="shared" si="5"/>
        <v>40.984476846315744</v>
      </c>
      <c r="G5" s="34"/>
      <c r="H5" s="32"/>
      <c r="I5" s="32"/>
      <c r="J5" s="32"/>
      <c r="K5" s="34"/>
      <c r="L5" s="32"/>
      <c r="M5" s="32"/>
      <c r="N5" s="32"/>
      <c r="O5" s="34"/>
      <c r="P5" s="32"/>
      <c r="Q5" s="32"/>
      <c r="R5" s="32"/>
      <c r="S5" s="34"/>
      <c r="T5" s="32"/>
      <c r="U5" s="32"/>
      <c r="V5" s="32"/>
      <c r="W5" s="34"/>
      <c r="X5" s="32"/>
      <c r="Y5" s="32"/>
      <c r="Z5" s="32"/>
      <c r="AA5" s="34"/>
      <c r="AB5" s="32"/>
      <c r="AC5" s="32"/>
      <c r="AD5" s="32"/>
      <c r="AF5" s="35">
        <f t="shared" ref="AF5:AH68" si="6">D5-H5-L5-X5-P5-T5-AB5</f>
        <v>42.535015929126025</v>
      </c>
      <c r="AG5" s="35">
        <f t="shared" si="4"/>
        <v>41.278575490764517</v>
      </c>
      <c r="AH5" s="35">
        <f t="shared" si="4"/>
        <v>40.984476846315744</v>
      </c>
      <c r="AO5" s="99">
        <v>2026</v>
      </c>
      <c r="AP5" s="35">
        <v>2027</v>
      </c>
      <c r="AQ5" s="99">
        <v>2028</v>
      </c>
    </row>
    <row r="6" spans="1:43" s="31" customFormat="1" ht="15.75" customHeight="1" x14ac:dyDescent="0.3">
      <c r="A6" s="36" t="s">
        <v>32</v>
      </c>
      <c r="B6" s="36" t="s">
        <v>33</v>
      </c>
      <c r="C6" s="37"/>
      <c r="D6" s="38">
        <f t="shared" ref="D6:F6" si="7">D7+D16+D25</f>
        <v>29334.275000000001</v>
      </c>
      <c r="E6" s="38">
        <f t="shared" si="7"/>
        <v>29842.377</v>
      </c>
      <c r="F6" s="38">
        <f t="shared" si="7"/>
        <v>30761.741000000002</v>
      </c>
      <c r="G6" s="39"/>
      <c r="H6" s="38"/>
      <c r="I6" s="38"/>
      <c r="J6" s="38"/>
      <c r="K6" s="39"/>
      <c r="L6" s="38"/>
      <c r="M6" s="38"/>
      <c r="N6" s="38"/>
      <c r="O6" s="39"/>
      <c r="P6" s="38"/>
      <c r="Q6" s="38"/>
      <c r="R6" s="38"/>
      <c r="S6" s="39"/>
      <c r="T6" s="38"/>
      <c r="U6" s="38"/>
      <c r="V6" s="38"/>
      <c r="W6" s="39"/>
      <c r="X6" s="38"/>
      <c r="Y6" s="38"/>
      <c r="Z6" s="38"/>
      <c r="AA6" s="39"/>
      <c r="AB6" s="38"/>
      <c r="AC6" s="38"/>
      <c r="AD6" s="38"/>
      <c r="AF6" s="31">
        <f t="shared" si="6"/>
        <v>29334.275000000001</v>
      </c>
      <c r="AG6" s="31">
        <f t="shared" si="4"/>
        <v>29842.377</v>
      </c>
      <c r="AH6" s="31">
        <f t="shared" si="4"/>
        <v>30761.741000000002</v>
      </c>
      <c r="AN6" s="31" t="s">
        <v>281</v>
      </c>
      <c r="AO6" s="100">
        <f>AF6</f>
        <v>29334.275000000001</v>
      </c>
      <c r="AP6" s="100">
        <f t="shared" ref="AP6" si="8">AG6</f>
        <v>29842.377</v>
      </c>
      <c r="AQ6" s="100">
        <f>AH6</f>
        <v>30761.741000000002</v>
      </c>
    </row>
    <row r="7" spans="1:43" ht="15.75" customHeight="1" x14ac:dyDescent="0.3">
      <c r="A7" s="40" t="s">
        <v>34</v>
      </c>
      <c r="B7" s="40" t="s">
        <v>35</v>
      </c>
      <c r="C7" s="41" t="s">
        <v>36</v>
      </c>
      <c r="D7" s="42">
        <f>SUM(D8:D15)</f>
        <v>17428.39</v>
      </c>
      <c r="E7" s="42">
        <f t="shared" ref="E7:F7" si="9">SUM(E8:E15)</f>
        <v>17572.233</v>
      </c>
      <c r="F7" s="42">
        <f t="shared" si="9"/>
        <v>18083.048999999999</v>
      </c>
      <c r="G7" s="43"/>
      <c r="H7" s="42"/>
      <c r="I7" s="42"/>
      <c r="J7" s="42"/>
      <c r="K7" s="43"/>
      <c r="L7" s="42"/>
      <c r="M7" s="42"/>
      <c r="N7" s="42"/>
      <c r="O7" s="43"/>
      <c r="P7" s="42"/>
      <c r="Q7" s="42"/>
      <c r="R7" s="42"/>
      <c r="S7" s="43"/>
      <c r="T7" s="42"/>
      <c r="U7" s="42"/>
      <c r="V7" s="42"/>
      <c r="W7" s="43"/>
      <c r="X7" s="42"/>
      <c r="Y7" s="42"/>
      <c r="Z7" s="42"/>
      <c r="AA7" s="43"/>
      <c r="AB7" s="42"/>
      <c r="AC7" s="42"/>
      <c r="AD7" s="42"/>
      <c r="AF7" s="15">
        <f t="shared" si="6"/>
        <v>17428.39</v>
      </c>
      <c r="AG7" s="15">
        <f t="shared" si="4"/>
        <v>17572.233</v>
      </c>
      <c r="AH7" s="15">
        <f t="shared" si="4"/>
        <v>18083.048999999999</v>
      </c>
      <c r="AO7" s="97"/>
    </row>
    <row r="8" spans="1:43" ht="15.75" customHeight="1" x14ac:dyDescent="0.3">
      <c r="A8" s="44" t="s">
        <v>37</v>
      </c>
      <c r="B8" s="44" t="s">
        <v>38</v>
      </c>
      <c r="C8" s="45" t="s">
        <v>39</v>
      </c>
      <c r="D8" s="42">
        <v>11592.464</v>
      </c>
      <c r="E8" s="42">
        <v>11569.843000000001</v>
      </c>
      <c r="F8" s="42">
        <v>11912.021000000001</v>
      </c>
      <c r="G8" s="43"/>
      <c r="H8" s="42"/>
      <c r="I8" s="42"/>
      <c r="J8" s="42"/>
      <c r="K8" s="43"/>
      <c r="L8" s="42"/>
      <c r="M8" s="42"/>
      <c r="N8" s="42"/>
      <c r="O8" s="43"/>
      <c r="P8" s="42"/>
      <c r="Q8" s="42"/>
      <c r="R8" s="42"/>
      <c r="S8" s="43"/>
      <c r="T8" s="42"/>
      <c r="U8" s="42"/>
      <c r="V8" s="42"/>
      <c r="W8" s="43"/>
      <c r="X8" s="42"/>
      <c r="Y8" s="42"/>
      <c r="Z8" s="42"/>
      <c r="AA8" s="43"/>
      <c r="AB8" s="42"/>
      <c r="AC8" s="42"/>
      <c r="AD8" s="42"/>
      <c r="AF8" s="15">
        <f t="shared" si="6"/>
        <v>11592.464</v>
      </c>
      <c r="AG8" s="15">
        <f t="shared" si="4"/>
        <v>11569.843000000001</v>
      </c>
      <c r="AH8" s="15">
        <f t="shared" si="4"/>
        <v>11912.021000000001</v>
      </c>
      <c r="AO8" s="97"/>
    </row>
    <row r="9" spans="1:43" ht="15.75" customHeight="1" x14ac:dyDescent="0.3">
      <c r="A9" s="44" t="s">
        <v>40</v>
      </c>
      <c r="B9" s="44" t="s">
        <v>41</v>
      </c>
      <c r="C9" s="45" t="s">
        <v>42</v>
      </c>
      <c r="D9" s="42">
        <v>3038.4029999999998</v>
      </c>
      <c r="E9" s="42">
        <v>3103.848</v>
      </c>
      <c r="F9" s="42">
        <v>3218.672</v>
      </c>
      <c r="G9" s="43"/>
      <c r="H9" s="42"/>
      <c r="I9" s="42"/>
      <c r="J9" s="42"/>
      <c r="K9" s="43"/>
      <c r="L9" s="42"/>
      <c r="M9" s="42"/>
      <c r="N9" s="42"/>
      <c r="O9" s="43"/>
      <c r="P9" s="42"/>
      <c r="Q9" s="42"/>
      <c r="R9" s="42"/>
      <c r="S9" s="43"/>
      <c r="T9" s="42"/>
      <c r="U9" s="42"/>
      <c r="V9" s="42"/>
      <c r="W9" s="43"/>
      <c r="X9" s="42"/>
      <c r="Y9" s="42"/>
      <c r="Z9" s="42"/>
      <c r="AA9" s="43"/>
      <c r="AB9" s="42"/>
      <c r="AC9" s="42"/>
      <c r="AD9" s="42"/>
      <c r="AF9" s="15">
        <f t="shared" si="6"/>
        <v>3038.4029999999998</v>
      </c>
      <c r="AG9" s="15">
        <f t="shared" si="4"/>
        <v>3103.848</v>
      </c>
      <c r="AH9" s="15">
        <f t="shared" si="4"/>
        <v>3218.672</v>
      </c>
      <c r="AO9" s="97"/>
    </row>
    <row r="10" spans="1:43" ht="15.75" customHeight="1" x14ac:dyDescent="0.3">
      <c r="A10" s="46" t="s">
        <v>43</v>
      </c>
      <c r="B10" s="44" t="s">
        <v>44</v>
      </c>
      <c r="C10" s="47" t="s">
        <v>45</v>
      </c>
      <c r="D10" s="42">
        <v>635.20600000000002</v>
      </c>
      <c r="E10" s="42">
        <v>642.59699999999998</v>
      </c>
      <c r="F10" s="42">
        <v>651.35299999999995</v>
      </c>
      <c r="G10" s="43"/>
      <c r="H10" s="42"/>
      <c r="I10" s="42"/>
      <c r="J10" s="42"/>
      <c r="K10" s="43"/>
      <c r="L10" s="42"/>
      <c r="M10" s="42"/>
      <c r="N10" s="42"/>
      <c r="O10" s="43"/>
      <c r="P10" s="42"/>
      <c r="Q10" s="42"/>
      <c r="R10" s="42"/>
      <c r="S10" s="43"/>
      <c r="T10" s="42"/>
      <c r="U10" s="42"/>
      <c r="V10" s="42"/>
      <c r="W10" s="43"/>
      <c r="X10" s="42"/>
      <c r="Y10" s="42"/>
      <c r="Z10" s="42"/>
      <c r="AA10" s="43"/>
      <c r="AB10" s="42"/>
      <c r="AC10" s="42"/>
      <c r="AD10" s="42"/>
      <c r="AF10" s="15">
        <f t="shared" si="6"/>
        <v>635.20600000000002</v>
      </c>
      <c r="AG10" s="15">
        <f t="shared" si="4"/>
        <v>642.59699999999998</v>
      </c>
      <c r="AH10" s="15">
        <f t="shared" si="4"/>
        <v>651.35299999999995</v>
      </c>
      <c r="AO10" s="97"/>
    </row>
    <row r="11" spans="1:43" ht="15.75" customHeight="1" x14ac:dyDescent="0.3">
      <c r="A11" s="46" t="s">
        <v>46</v>
      </c>
      <c r="B11" s="44" t="s">
        <v>47</v>
      </c>
      <c r="C11" s="47" t="s">
        <v>48</v>
      </c>
      <c r="D11" s="42">
        <v>0</v>
      </c>
      <c r="E11" s="42">
        <v>0</v>
      </c>
      <c r="F11" s="42">
        <v>0</v>
      </c>
      <c r="G11" s="43"/>
      <c r="H11" s="42"/>
      <c r="I11" s="42"/>
      <c r="J11" s="42"/>
      <c r="K11" s="43"/>
      <c r="L11" s="42"/>
      <c r="M11" s="42"/>
      <c r="N11" s="42"/>
      <c r="O11" s="43"/>
      <c r="P11" s="42"/>
      <c r="Q11" s="42"/>
      <c r="R11" s="42"/>
      <c r="S11" s="43"/>
      <c r="T11" s="42"/>
      <c r="U11" s="42"/>
      <c r="V11" s="42"/>
      <c r="W11" s="43"/>
      <c r="X11" s="42"/>
      <c r="Y11" s="42"/>
      <c r="Z11" s="42"/>
      <c r="AA11" s="43"/>
      <c r="AB11" s="42"/>
      <c r="AC11" s="42"/>
      <c r="AD11" s="42"/>
      <c r="AF11" s="15">
        <f t="shared" si="6"/>
        <v>0</v>
      </c>
      <c r="AG11" s="15">
        <f t="shared" si="4"/>
        <v>0</v>
      </c>
      <c r="AH11" s="15">
        <f t="shared" si="4"/>
        <v>0</v>
      </c>
      <c r="AO11" s="97"/>
    </row>
    <row r="12" spans="1:43" ht="15.75" customHeight="1" x14ac:dyDescent="0.3">
      <c r="A12" s="46" t="s">
        <v>49</v>
      </c>
      <c r="B12" s="44" t="s">
        <v>50</v>
      </c>
      <c r="C12" s="47" t="s">
        <v>51</v>
      </c>
      <c r="D12" s="42">
        <v>462.286</v>
      </c>
      <c r="E12" s="42">
        <v>493.75299999999999</v>
      </c>
      <c r="F12" s="42">
        <v>524.69000000000005</v>
      </c>
      <c r="G12" s="43"/>
      <c r="H12" s="42"/>
      <c r="I12" s="42"/>
      <c r="J12" s="42"/>
      <c r="K12" s="43"/>
      <c r="L12" s="42"/>
      <c r="M12" s="42"/>
      <c r="N12" s="42"/>
      <c r="O12" s="43"/>
      <c r="P12" s="42"/>
      <c r="Q12" s="42"/>
      <c r="R12" s="42"/>
      <c r="S12" s="43"/>
      <c r="T12" s="42"/>
      <c r="U12" s="42"/>
      <c r="V12" s="42"/>
      <c r="W12" s="43"/>
      <c r="X12" s="42"/>
      <c r="Y12" s="42"/>
      <c r="Z12" s="42"/>
      <c r="AA12" s="43"/>
      <c r="AB12" s="42"/>
      <c r="AC12" s="42"/>
      <c r="AD12" s="42"/>
      <c r="AF12" s="15">
        <f t="shared" si="6"/>
        <v>462.286</v>
      </c>
      <c r="AG12" s="15">
        <f t="shared" si="4"/>
        <v>493.75299999999999</v>
      </c>
      <c r="AH12" s="15">
        <f t="shared" si="4"/>
        <v>524.69000000000005</v>
      </c>
      <c r="AO12" s="97"/>
    </row>
    <row r="13" spans="1:43" ht="15.75" customHeight="1" x14ac:dyDescent="0.3">
      <c r="A13" s="46" t="s">
        <v>52</v>
      </c>
      <c r="B13" s="44" t="s">
        <v>53</v>
      </c>
      <c r="C13" s="47" t="s">
        <v>54</v>
      </c>
      <c r="D13" s="42">
        <v>139.44</v>
      </c>
      <c r="E13" s="42">
        <v>141.44</v>
      </c>
      <c r="F13" s="42">
        <v>144.048</v>
      </c>
      <c r="G13" s="43"/>
      <c r="H13" s="42"/>
      <c r="I13" s="42"/>
      <c r="J13" s="42"/>
      <c r="K13" s="43"/>
      <c r="L13" s="42"/>
      <c r="M13" s="42"/>
      <c r="N13" s="42"/>
      <c r="O13" s="43"/>
      <c r="P13" s="42"/>
      <c r="Q13" s="42"/>
      <c r="R13" s="42"/>
      <c r="S13" s="43"/>
      <c r="T13" s="42"/>
      <c r="U13" s="42"/>
      <c r="V13" s="42"/>
      <c r="W13" s="43"/>
      <c r="X13" s="42"/>
      <c r="Y13" s="42"/>
      <c r="Z13" s="42"/>
      <c r="AA13" s="43"/>
      <c r="AB13" s="42"/>
      <c r="AC13" s="42"/>
      <c r="AD13" s="42"/>
      <c r="AF13" s="15">
        <f t="shared" si="6"/>
        <v>139.44</v>
      </c>
      <c r="AG13" s="15">
        <f t="shared" si="4"/>
        <v>141.44</v>
      </c>
      <c r="AH13" s="15">
        <f t="shared" si="4"/>
        <v>144.048</v>
      </c>
      <c r="AO13" s="97"/>
    </row>
    <row r="14" spans="1:43" ht="15.75" customHeight="1" x14ac:dyDescent="0.3">
      <c r="A14" s="46" t="s">
        <v>55</v>
      </c>
      <c r="B14" s="44" t="s">
        <v>56</v>
      </c>
      <c r="C14" s="47" t="s">
        <v>57</v>
      </c>
      <c r="D14" s="42">
        <v>262.29399999999998</v>
      </c>
      <c r="E14" s="42">
        <v>284.68599999999998</v>
      </c>
      <c r="F14" s="42">
        <v>265.36799999999999</v>
      </c>
      <c r="G14" s="43"/>
      <c r="H14" s="42"/>
      <c r="I14" s="42"/>
      <c r="J14" s="42"/>
      <c r="K14" s="43"/>
      <c r="L14" s="42"/>
      <c r="M14" s="42"/>
      <c r="N14" s="42"/>
      <c r="O14" s="43"/>
      <c r="P14" s="42"/>
      <c r="Q14" s="42"/>
      <c r="R14" s="42"/>
      <c r="S14" s="43"/>
      <c r="T14" s="42"/>
      <c r="U14" s="42"/>
      <c r="V14" s="42"/>
      <c r="W14" s="43"/>
      <c r="X14" s="42"/>
      <c r="Y14" s="42"/>
      <c r="Z14" s="42"/>
      <c r="AA14" s="43"/>
      <c r="AB14" s="42"/>
      <c r="AC14" s="42"/>
      <c r="AD14" s="42"/>
      <c r="AF14" s="15">
        <f t="shared" si="6"/>
        <v>262.29399999999998</v>
      </c>
      <c r="AG14" s="15">
        <f t="shared" si="4"/>
        <v>284.68599999999998</v>
      </c>
      <c r="AH14" s="15">
        <f t="shared" si="4"/>
        <v>265.36799999999999</v>
      </c>
      <c r="AO14" s="97"/>
    </row>
    <row r="15" spans="1:43" ht="15.75" customHeight="1" x14ac:dyDescent="0.3">
      <c r="A15" s="46" t="s">
        <v>58</v>
      </c>
      <c r="B15" s="44" t="s">
        <v>59</v>
      </c>
      <c r="C15" s="47" t="s">
        <v>60</v>
      </c>
      <c r="D15" s="42">
        <v>1298.297</v>
      </c>
      <c r="E15" s="42">
        <v>1336.066</v>
      </c>
      <c r="F15" s="42">
        <v>1366.8969999999999</v>
      </c>
      <c r="G15" s="43"/>
      <c r="H15" s="42"/>
      <c r="I15" s="42"/>
      <c r="J15" s="42"/>
      <c r="K15" s="43"/>
      <c r="L15" s="42"/>
      <c r="M15" s="42"/>
      <c r="N15" s="42"/>
      <c r="O15" s="43"/>
      <c r="P15" s="42"/>
      <c r="Q15" s="42"/>
      <c r="R15" s="42"/>
      <c r="S15" s="43"/>
      <c r="T15" s="42"/>
      <c r="U15" s="42"/>
      <c r="V15" s="42"/>
      <c r="W15" s="43"/>
      <c r="X15" s="42"/>
      <c r="Y15" s="42"/>
      <c r="Z15" s="42"/>
      <c r="AA15" s="43"/>
      <c r="AB15" s="42"/>
      <c r="AC15" s="42"/>
      <c r="AD15" s="42"/>
      <c r="AF15" s="15">
        <f t="shared" si="6"/>
        <v>1298.297</v>
      </c>
      <c r="AG15" s="15">
        <f t="shared" si="4"/>
        <v>1336.066</v>
      </c>
      <c r="AH15" s="15">
        <f t="shared" si="4"/>
        <v>1366.8969999999999</v>
      </c>
      <c r="AO15" s="97"/>
    </row>
    <row r="16" spans="1:43" ht="15.75" customHeight="1" x14ac:dyDescent="0.3">
      <c r="A16" s="48" t="s">
        <v>61</v>
      </c>
      <c r="B16" s="48" t="s">
        <v>62</v>
      </c>
      <c r="C16" s="45" t="s">
        <v>63</v>
      </c>
      <c r="D16" s="42">
        <f>D17+D20+D22+D23+D24</f>
        <v>11905.885</v>
      </c>
      <c r="E16" s="42">
        <f t="shared" ref="E16:F16" si="10">E17+E20+E22+E23+E24</f>
        <v>12270.143999999998</v>
      </c>
      <c r="F16" s="42">
        <f t="shared" si="10"/>
        <v>12678.692000000001</v>
      </c>
      <c r="G16" s="43"/>
      <c r="H16" s="42"/>
      <c r="I16" s="42"/>
      <c r="J16" s="42"/>
      <c r="K16" s="43"/>
      <c r="L16" s="42"/>
      <c r="M16" s="42"/>
      <c r="N16" s="42"/>
      <c r="O16" s="43"/>
      <c r="P16" s="42"/>
      <c r="Q16" s="42"/>
      <c r="R16" s="42"/>
      <c r="S16" s="43"/>
      <c r="T16" s="42"/>
      <c r="U16" s="42"/>
      <c r="V16" s="42"/>
      <c r="W16" s="43"/>
      <c r="X16" s="42"/>
      <c r="Y16" s="42"/>
      <c r="Z16" s="42"/>
      <c r="AA16" s="43"/>
      <c r="AB16" s="42"/>
      <c r="AC16" s="42"/>
      <c r="AD16" s="42"/>
      <c r="AF16" s="15">
        <f t="shared" si="6"/>
        <v>11905.885</v>
      </c>
      <c r="AG16" s="15">
        <f t="shared" si="4"/>
        <v>12270.143999999998</v>
      </c>
      <c r="AH16" s="15">
        <f t="shared" si="4"/>
        <v>12678.692000000001</v>
      </c>
      <c r="AO16" s="97"/>
    </row>
    <row r="17" spans="1:43" ht="15.75" customHeight="1" x14ac:dyDescent="0.3">
      <c r="A17" s="44" t="s">
        <v>64</v>
      </c>
      <c r="B17" s="44" t="s">
        <v>65</v>
      </c>
      <c r="C17" s="45" t="s">
        <v>66</v>
      </c>
      <c r="D17" s="49">
        <f>D18+D19</f>
        <v>5535.7280000000001</v>
      </c>
      <c r="E17" s="49">
        <f t="shared" ref="E17:F17" si="11">E18+E19</f>
        <v>5762.415</v>
      </c>
      <c r="F17" s="49">
        <f t="shared" si="11"/>
        <v>6025.2109999999993</v>
      </c>
      <c r="G17" s="50"/>
      <c r="H17" s="49"/>
      <c r="I17" s="49"/>
      <c r="J17" s="49"/>
      <c r="K17" s="50"/>
      <c r="L17" s="49"/>
      <c r="M17" s="49"/>
      <c r="N17" s="49"/>
      <c r="O17" s="50"/>
      <c r="P17" s="49"/>
      <c r="Q17" s="49"/>
      <c r="R17" s="49"/>
      <c r="S17" s="50"/>
      <c r="T17" s="49"/>
      <c r="U17" s="49"/>
      <c r="V17" s="49"/>
      <c r="W17" s="50"/>
      <c r="X17" s="49"/>
      <c r="Y17" s="49"/>
      <c r="Z17" s="49"/>
      <c r="AA17" s="50"/>
      <c r="AB17" s="49"/>
      <c r="AC17" s="49"/>
      <c r="AD17" s="49"/>
      <c r="AF17" s="15">
        <f t="shared" si="6"/>
        <v>5535.7280000000001</v>
      </c>
      <c r="AG17" s="15">
        <f t="shared" si="4"/>
        <v>5762.415</v>
      </c>
      <c r="AH17" s="15">
        <f t="shared" si="4"/>
        <v>6025.2109999999993</v>
      </c>
      <c r="AO17" s="97"/>
    </row>
    <row r="18" spans="1:43" ht="15.75" customHeight="1" x14ac:dyDescent="0.3">
      <c r="A18" s="51" t="s">
        <v>67</v>
      </c>
      <c r="B18" s="51" t="s">
        <v>68</v>
      </c>
      <c r="C18" s="45" t="s">
        <v>69</v>
      </c>
      <c r="D18" s="42">
        <v>5328.0969999999998</v>
      </c>
      <c r="E18" s="42">
        <v>5559.049</v>
      </c>
      <c r="F18" s="42">
        <v>5818.3729999999996</v>
      </c>
      <c r="G18" s="43"/>
      <c r="H18" s="42"/>
      <c r="I18" s="42"/>
      <c r="J18" s="42"/>
      <c r="K18" s="43"/>
      <c r="L18" s="42"/>
      <c r="M18" s="42"/>
      <c r="N18" s="42"/>
      <c r="O18" s="43"/>
      <c r="P18" s="42"/>
      <c r="Q18" s="42"/>
      <c r="R18" s="42"/>
      <c r="S18" s="43"/>
      <c r="T18" s="42"/>
      <c r="U18" s="42"/>
      <c r="V18" s="42"/>
      <c r="W18" s="43"/>
      <c r="X18" s="42"/>
      <c r="Y18" s="42"/>
      <c r="Z18" s="42"/>
      <c r="AA18" s="43"/>
      <c r="AB18" s="42"/>
      <c r="AC18" s="42"/>
      <c r="AD18" s="42"/>
      <c r="AF18" s="15">
        <f t="shared" si="6"/>
        <v>5328.0969999999998</v>
      </c>
      <c r="AG18" s="15">
        <f t="shared" si="4"/>
        <v>5559.049</v>
      </c>
      <c r="AH18" s="15">
        <f t="shared" si="4"/>
        <v>5818.3729999999996</v>
      </c>
      <c r="AO18" s="97"/>
    </row>
    <row r="19" spans="1:43" ht="15.75" customHeight="1" x14ac:dyDescent="0.3">
      <c r="A19" s="51" t="s">
        <v>70</v>
      </c>
      <c r="B19" s="51" t="s">
        <v>71</v>
      </c>
      <c r="C19" s="45" t="s">
        <v>72</v>
      </c>
      <c r="D19" s="42">
        <v>207.631</v>
      </c>
      <c r="E19" s="42">
        <v>203.36600000000001</v>
      </c>
      <c r="F19" s="42">
        <v>206.83799999999999</v>
      </c>
      <c r="G19" s="43"/>
      <c r="H19" s="42"/>
      <c r="I19" s="42"/>
      <c r="J19" s="42"/>
      <c r="K19" s="43"/>
      <c r="L19" s="42"/>
      <c r="M19" s="42"/>
      <c r="N19" s="42"/>
      <c r="O19" s="43"/>
      <c r="P19" s="42"/>
      <c r="Q19" s="42"/>
      <c r="R19" s="42"/>
      <c r="S19" s="43"/>
      <c r="T19" s="42"/>
      <c r="U19" s="42"/>
      <c r="V19" s="42"/>
      <c r="W19" s="43"/>
      <c r="X19" s="42"/>
      <c r="Y19" s="42"/>
      <c r="Z19" s="42"/>
      <c r="AA19" s="43"/>
      <c r="AB19" s="42"/>
      <c r="AC19" s="42"/>
      <c r="AD19" s="42"/>
      <c r="AF19" s="15">
        <f t="shared" si="6"/>
        <v>207.631</v>
      </c>
      <c r="AG19" s="15">
        <f t="shared" si="4"/>
        <v>203.36600000000001</v>
      </c>
      <c r="AH19" s="15">
        <f t="shared" si="4"/>
        <v>206.83799999999999</v>
      </c>
      <c r="AO19" s="97"/>
    </row>
    <row r="20" spans="1:43" ht="15.75" customHeight="1" x14ac:dyDescent="0.3">
      <c r="A20" s="52" t="s">
        <v>73</v>
      </c>
      <c r="B20" s="52" t="s">
        <v>74</v>
      </c>
      <c r="C20" s="41" t="s">
        <v>75</v>
      </c>
      <c r="D20" s="42">
        <v>5659.4430000000002</v>
      </c>
      <c r="E20" s="42">
        <v>5746.6869999999999</v>
      </c>
      <c r="F20" s="42">
        <v>5887.7550000000001</v>
      </c>
      <c r="G20" s="43"/>
      <c r="H20" s="42"/>
      <c r="I20" s="42"/>
      <c r="J20" s="42"/>
      <c r="K20" s="43"/>
      <c r="L20" s="42"/>
      <c r="M20" s="42"/>
      <c r="N20" s="42"/>
      <c r="O20" s="43"/>
      <c r="P20" s="42"/>
      <c r="Q20" s="42"/>
      <c r="R20" s="42"/>
      <c r="S20" s="43"/>
      <c r="T20" s="42"/>
      <c r="U20" s="42"/>
      <c r="V20" s="42"/>
      <c r="W20" s="43"/>
      <c r="X20" s="42"/>
      <c r="Y20" s="42"/>
      <c r="Z20" s="42"/>
      <c r="AA20" s="43"/>
      <c r="AB20" s="42"/>
      <c r="AC20" s="42"/>
      <c r="AD20" s="42"/>
      <c r="AF20" s="15">
        <f t="shared" si="6"/>
        <v>5659.4430000000002</v>
      </c>
      <c r="AG20" s="15">
        <f t="shared" si="4"/>
        <v>5746.6869999999999</v>
      </c>
      <c r="AH20" s="15">
        <f t="shared" si="4"/>
        <v>5887.7550000000001</v>
      </c>
      <c r="AO20" s="97"/>
    </row>
    <row r="21" spans="1:43" ht="15.75" customHeight="1" x14ac:dyDescent="0.3">
      <c r="A21" s="53" t="s">
        <v>76</v>
      </c>
      <c r="B21" s="51" t="s">
        <v>77</v>
      </c>
      <c r="C21" s="47" t="s">
        <v>78</v>
      </c>
      <c r="D21" s="42">
        <v>427.399</v>
      </c>
      <c r="E21" s="42">
        <v>377.40100000000001</v>
      </c>
      <c r="F21" s="42">
        <v>256.56099999999998</v>
      </c>
      <c r="G21" s="43"/>
      <c r="H21" s="42"/>
      <c r="I21" s="42"/>
      <c r="J21" s="42"/>
      <c r="K21" s="43"/>
      <c r="L21" s="42"/>
      <c r="M21" s="42"/>
      <c r="N21" s="42"/>
      <c r="O21" s="43"/>
      <c r="P21" s="42"/>
      <c r="Q21" s="42"/>
      <c r="R21" s="42"/>
      <c r="S21" s="43"/>
      <c r="T21" s="42"/>
      <c r="U21" s="42"/>
      <c r="V21" s="42"/>
      <c r="W21" s="43"/>
      <c r="X21" s="42"/>
      <c r="Y21" s="42"/>
      <c r="Z21" s="42"/>
      <c r="AA21" s="43"/>
      <c r="AB21" s="42"/>
      <c r="AC21" s="42"/>
      <c r="AD21" s="42"/>
      <c r="AF21" s="15">
        <f t="shared" si="6"/>
        <v>427.399</v>
      </c>
      <c r="AG21" s="15">
        <f t="shared" si="4"/>
        <v>377.40100000000001</v>
      </c>
      <c r="AH21" s="15">
        <f t="shared" si="4"/>
        <v>256.56099999999998</v>
      </c>
      <c r="AO21" s="97"/>
    </row>
    <row r="22" spans="1:43" ht="15.75" customHeight="1" x14ac:dyDescent="0.3">
      <c r="A22" s="52" t="s">
        <v>79</v>
      </c>
      <c r="B22" s="52" t="s">
        <v>80</v>
      </c>
      <c r="C22" s="41" t="s">
        <v>81</v>
      </c>
      <c r="D22" s="42">
        <v>510.87299999999999</v>
      </c>
      <c r="E22" s="42">
        <v>559.03</v>
      </c>
      <c r="F22" s="42">
        <v>563.94200000000001</v>
      </c>
      <c r="G22" s="43"/>
      <c r="H22" s="42"/>
      <c r="I22" s="42"/>
      <c r="J22" s="42"/>
      <c r="K22" s="43"/>
      <c r="L22" s="42"/>
      <c r="M22" s="42"/>
      <c r="N22" s="42"/>
      <c r="O22" s="43"/>
      <c r="P22" s="42"/>
      <c r="Q22" s="42"/>
      <c r="R22" s="42"/>
      <c r="S22" s="43"/>
      <c r="T22" s="42"/>
      <c r="U22" s="42"/>
      <c r="V22" s="42"/>
      <c r="W22" s="43"/>
      <c r="X22" s="42"/>
      <c r="Y22" s="42"/>
      <c r="Z22" s="42"/>
      <c r="AA22" s="43"/>
      <c r="AB22" s="42"/>
      <c r="AC22" s="42"/>
      <c r="AD22" s="42"/>
      <c r="AF22" s="15">
        <f t="shared" si="6"/>
        <v>510.87299999999999</v>
      </c>
      <c r="AG22" s="15">
        <f t="shared" si="4"/>
        <v>559.03</v>
      </c>
      <c r="AH22" s="15">
        <f t="shared" si="4"/>
        <v>563.94200000000001</v>
      </c>
      <c r="AO22" s="97"/>
    </row>
    <row r="23" spans="1:43" ht="15.75" customHeight="1" x14ac:dyDescent="0.3">
      <c r="A23" s="46" t="s">
        <v>82</v>
      </c>
      <c r="B23" s="52" t="s">
        <v>83</v>
      </c>
      <c r="C23" s="47" t="s">
        <v>84</v>
      </c>
      <c r="D23" s="42">
        <v>69.600999999999999</v>
      </c>
      <c r="E23" s="42">
        <v>71.272999999999996</v>
      </c>
      <c r="F23" s="42">
        <v>71.271000000000001</v>
      </c>
      <c r="G23" s="43"/>
      <c r="H23" s="42"/>
      <c r="I23" s="42"/>
      <c r="J23" s="42"/>
      <c r="K23" s="43"/>
      <c r="L23" s="42"/>
      <c r="M23" s="42"/>
      <c r="N23" s="42"/>
      <c r="O23" s="43"/>
      <c r="P23" s="42"/>
      <c r="Q23" s="42"/>
      <c r="R23" s="42"/>
      <c r="S23" s="43"/>
      <c r="T23" s="42"/>
      <c r="U23" s="42"/>
      <c r="V23" s="42"/>
      <c r="W23" s="43"/>
      <c r="X23" s="42"/>
      <c r="Y23" s="42"/>
      <c r="Z23" s="42"/>
      <c r="AA23" s="43"/>
      <c r="AB23" s="42"/>
      <c r="AC23" s="42"/>
      <c r="AD23" s="42"/>
      <c r="AF23" s="15">
        <f t="shared" si="6"/>
        <v>69.600999999999999</v>
      </c>
      <c r="AG23" s="15">
        <f t="shared" si="4"/>
        <v>71.272999999999996</v>
      </c>
      <c r="AH23" s="15">
        <f t="shared" si="4"/>
        <v>71.271000000000001</v>
      </c>
      <c r="AO23" s="97"/>
    </row>
    <row r="24" spans="1:43" ht="15.75" customHeight="1" x14ac:dyDescent="0.3">
      <c r="A24" s="46" t="s">
        <v>58</v>
      </c>
      <c r="B24" s="52" t="s">
        <v>59</v>
      </c>
      <c r="C24" s="47" t="s">
        <v>85</v>
      </c>
      <c r="D24" s="42">
        <v>130.24</v>
      </c>
      <c r="E24" s="42">
        <v>130.739</v>
      </c>
      <c r="F24" s="42">
        <v>130.51300000000001</v>
      </c>
      <c r="G24" s="43"/>
      <c r="H24" s="42"/>
      <c r="I24" s="42"/>
      <c r="J24" s="42"/>
      <c r="K24" s="43"/>
      <c r="L24" s="42"/>
      <c r="M24" s="42"/>
      <c r="N24" s="42"/>
      <c r="O24" s="43"/>
      <c r="P24" s="42"/>
      <c r="Q24" s="42"/>
      <c r="R24" s="42"/>
      <c r="S24" s="43"/>
      <c r="T24" s="42"/>
      <c r="U24" s="42"/>
      <c r="V24" s="42"/>
      <c r="W24" s="43"/>
      <c r="X24" s="42"/>
      <c r="Y24" s="42"/>
      <c r="Z24" s="42"/>
      <c r="AA24" s="43"/>
      <c r="AB24" s="42"/>
      <c r="AC24" s="42"/>
      <c r="AD24" s="42"/>
      <c r="AF24" s="15">
        <f t="shared" si="6"/>
        <v>130.24</v>
      </c>
      <c r="AG24" s="15">
        <f t="shared" si="4"/>
        <v>130.739</v>
      </c>
      <c r="AH24" s="15">
        <f t="shared" si="4"/>
        <v>130.51300000000001</v>
      </c>
      <c r="AO24" s="97"/>
    </row>
    <row r="25" spans="1:43" ht="15.75" customHeight="1" x14ac:dyDescent="0.3">
      <c r="A25" s="40" t="s">
        <v>86</v>
      </c>
      <c r="B25" s="40" t="s">
        <v>87</v>
      </c>
      <c r="C25" s="41" t="s">
        <v>88</v>
      </c>
      <c r="D25" s="42">
        <v>0</v>
      </c>
      <c r="E25" s="42">
        <v>0</v>
      </c>
      <c r="F25" s="42">
        <v>0</v>
      </c>
      <c r="G25" s="43"/>
      <c r="H25" s="42"/>
      <c r="I25" s="42"/>
      <c r="J25" s="42"/>
      <c r="K25" s="43"/>
      <c r="L25" s="42"/>
      <c r="M25" s="42"/>
      <c r="N25" s="42"/>
      <c r="O25" s="43"/>
      <c r="P25" s="42"/>
      <c r="Q25" s="42"/>
      <c r="R25" s="42"/>
      <c r="S25" s="43"/>
      <c r="T25" s="42"/>
      <c r="U25" s="42"/>
      <c r="V25" s="42"/>
      <c r="W25" s="43"/>
      <c r="X25" s="42"/>
      <c r="Y25" s="42"/>
      <c r="Z25" s="42"/>
      <c r="AA25" s="43"/>
      <c r="AB25" s="42"/>
      <c r="AC25" s="42"/>
      <c r="AD25" s="42"/>
      <c r="AF25" s="15">
        <f t="shared" si="6"/>
        <v>0</v>
      </c>
      <c r="AG25" s="15">
        <f t="shared" si="4"/>
        <v>0</v>
      </c>
      <c r="AH25" s="15">
        <f t="shared" si="4"/>
        <v>0</v>
      </c>
      <c r="AO25" s="97"/>
    </row>
    <row r="26" spans="1:43" s="31" customFormat="1" ht="15.75" customHeight="1" x14ac:dyDescent="0.3">
      <c r="A26" s="36" t="s">
        <v>89</v>
      </c>
      <c r="B26" s="36" t="s">
        <v>90</v>
      </c>
      <c r="C26" s="37" t="s">
        <v>91</v>
      </c>
      <c r="D26" s="38">
        <f t="shared" ref="D26:F26" si="12">D27+D30</f>
        <v>23054.956999999999</v>
      </c>
      <c r="E26" s="38">
        <f t="shared" si="12"/>
        <v>23986.355</v>
      </c>
      <c r="F26" s="38">
        <f t="shared" si="12"/>
        <v>24887.666000000001</v>
      </c>
      <c r="G26" s="39"/>
      <c r="H26" s="38"/>
      <c r="I26" s="38"/>
      <c r="J26" s="38"/>
      <c r="K26" s="39"/>
      <c r="L26" s="38">
        <f t="shared" ref="L26" si="13">L27+L30</f>
        <v>2.4E-2</v>
      </c>
      <c r="M26" s="38"/>
      <c r="N26" s="38"/>
      <c r="O26" s="39"/>
      <c r="P26" s="38"/>
      <c r="Q26" s="38"/>
      <c r="R26" s="38"/>
      <c r="S26" s="39"/>
      <c r="T26" s="38"/>
      <c r="U26" s="38"/>
      <c r="V26" s="38"/>
      <c r="W26" s="39"/>
      <c r="X26" s="38">
        <f t="shared" ref="X26:Z26" si="14">X27+X30</f>
        <v>9.8000000000000004E-2</v>
      </c>
      <c r="Y26" s="38">
        <f t="shared" si="14"/>
        <v>9.4E-2</v>
      </c>
      <c r="Z26" s="38">
        <f t="shared" si="14"/>
        <v>6.0999999999999999E-2</v>
      </c>
      <c r="AA26" s="39"/>
      <c r="AB26" s="38"/>
      <c r="AC26" s="38"/>
      <c r="AD26" s="38"/>
      <c r="AF26" s="31">
        <f t="shared" si="6"/>
        <v>23054.834999999995</v>
      </c>
      <c r="AG26" s="31">
        <f t="shared" si="4"/>
        <v>23986.260999999999</v>
      </c>
      <c r="AH26" s="31">
        <f t="shared" si="4"/>
        <v>24887.605</v>
      </c>
      <c r="AO26" s="102">
        <f>D26-H26-L26-X26</f>
        <v>23054.834999999995</v>
      </c>
      <c r="AP26" s="102">
        <f t="shared" ref="AP26" si="15">E26-I26-M26-Y26</f>
        <v>23986.260999999999</v>
      </c>
      <c r="AQ26" s="102">
        <f t="shared" ref="AQ26" si="16">F26-J26-N26-Z26</f>
        <v>24887.605</v>
      </c>
    </row>
    <row r="27" spans="1:43" ht="15.75" customHeight="1" x14ac:dyDescent="0.3">
      <c r="A27" s="40" t="s">
        <v>92</v>
      </c>
      <c r="B27" s="40" t="s">
        <v>93</v>
      </c>
      <c r="C27" s="41" t="s">
        <v>94</v>
      </c>
      <c r="D27" s="54">
        <f t="shared" ref="D27:F27" si="17">SUM(D28:D29)</f>
        <v>22523.462</v>
      </c>
      <c r="E27" s="54">
        <f t="shared" si="17"/>
        <v>23450.832999999999</v>
      </c>
      <c r="F27" s="54">
        <f t="shared" si="17"/>
        <v>24334.451000000001</v>
      </c>
      <c r="G27" s="55"/>
      <c r="H27" s="54"/>
      <c r="I27" s="54"/>
      <c r="J27" s="54"/>
      <c r="K27" s="55"/>
      <c r="L27" s="54"/>
      <c r="M27" s="54"/>
      <c r="N27" s="54"/>
      <c r="O27" s="55"/>
      <c r="P27" s="54"/>
      <c r="Q27" s="54"/>
      <c r="R27" s="54"/>
      <c r="S27" s="55"/>
      <c r="T27" s="54"/>
      <c r="U27" s="54"/>
      <c r="V27" s="54"/>
      <c r="W27" s="55"/>
      <c r="X27" s="54"/>
      <c r="Y27" s="54"/>
      <c r="Z27" s="54"/>
      <c r="AA27" s="55"/>
      <c r="AB27" s="54"/>
      <c r="AC27" s="54"/>
      <c r="AD27" s="54"/>
      <c r="AF27" s="15">
        <f t="shared" si="6"/>
        <v>22523.462</v>
      </c>
      <c r="AG27" s="15">
        <f t="shared" si="4"/>
        <v>23450.832999999999</v>
      </c>
      <c r="AH27" s="15">
        <f t="shared" si="4"/>
        <v>24334.451000000001</v>
      </c>
      <c r="AO27" s="97"/>
    </row>
    <row r="28" spans="1:43" ht="15.75" customHeight="1" x14ac:dyDescent="0.3">
      <c r="A28" s="52" t="s">
        <v>95</v>
      </c>
      <c r="B28" s="52" t="s">
        <v>96</v>
      </c>
      <c r="C28" s="41" t="s">
        <v>97</v>
      </c>
      <c r="D28" s="42">
        <v>13583.504000000001</v>
      </c>
      <c r="E28" s="42">
        <v>14152</v>
      </c>
      <c r="F28" s="42">
        <v>14318.887000000001</v>
      </c>
      <c r="G28" s="43"/>
      <c r="H28" s="42"/>
      <c r="I28" s="42"/>
      <c r="J28" s="42"/>
      <c r="K28" s="43"/>
      <c r="L28" s="42"/>
      <c r="M28" s="42"/>
      <c r="N28" s="42"/>
      <c r="O28" s="43"/>
      <c r="P28" s="42"/>
      <c r="Q28" s="42"/>
      <c r="R28" s="42"/>
      <c r="S28" s="43"/>
      <c r="T28" s="42"/>
      <c r="U28" s="42"/>
      <c r="V28" s="42"/>
      <c r="W28" s="43"/>
      <c r="X28" s="42"/>
      <c r="Y28" s="42"/>
      <c r="Z28" s="42"/>
      <c r="AA28" s="43"/>
      <c r="AB28" s="42"/>
      <c r="AC28" s="42"/>
      <c r="AD28" s="42"/>
      <c r="AF28" s="15">
        <f t="shared" si="6"/>
        <v>13583.504000000001</v>
      </c>
      <c r="AG28" s="15">
        <f t="shared" si="4"/>
        <v>14152</v>
      </c>
      <c r="AH28" s="15">
        <f t="shared" si="4"/>
        <v>14318.887000000001</v>
      </c>
      <c r="AO28" s="97"/>
    </row>
    <row r="29" spans="1:43" ht="15.75" customHeight="1" x14ac:dyDescent="0.3">
      <c r="A29" s="52" t="s">
        <v>98</v>
      </c>
      <c r="B29" s="52" t="s">
        <v>99</v>
      </c>
      <c r="C29" s="41" t="s">
        <v>100</v>
      </c>
      <c r="D29" s="42">
        <v>8939.9579999999987</v>
      </c>
      <c r="E29" s="42">
        <v>9298.8329999999987</v>
      </c>
      <c r="F29" s="42">
        <v>10015.564</v>
      </c>
      <c r="G29" s="43"/>
      <c r="H29" s="42"/>
      <c r="I29" s="42"/>
      <c r="J29" s="42"/>
      <c r="K29" s="43"/>
      <c r="L29" s="42"/>
      <c r="M29" s="42"/>
      <c r="N29" s="42"/>
      <c r="O29" s="43"/>
      <c r="P29" s="42"/>
      <c r="Q29" s="42"/>
      <c r="R29" s="42"/>
      <c r="S29" s="43"/>
      <c r="T29" s="42"/>
      <c r="U29" s="42"/>
      <c r="V29" s="42"/>
      <c r="W29" s="43"/>
      <c r="X29" s="42"/>
      <c r="Y29" s="42"/>
      <c r="Z29" s="42"/>
      <c r="AA29" s="43"/>
      <c r="AB29" s="42"/>
      <c r="AC29" s="42"/>
      <c r="AD29" s="42"/>
      <c r="AF29" s="15">
        <f t="shared" si="6"/>
        <v>8939.9579999999987</v>
      </c>
      <c r="AG29" s="15">
        <f t="shared" si="4"/>
        <v>9298.8329999999987</v>
      </c>
      <c r="AH29" s="15">
        <f t="shared" si="4"/>
        <v>10015.564</v>
      </c>
      <c r="AO29" s="97"/>
    </row>
    <row r="30" spans="1:43" ht="15.75" customHeight="1" x14ac:dyDescent="0.3">
      <c r="A30" s="40" t="s">
        <v>101</v>
      </c>
      <c r="B30" s="40" t="s">
        <v>102</v>
      </c>
      <c r="C30" s="41" t="s">
        <v>103</v>
      </c>
      <c r="D30" s="42">
        <v>531.495</v>
      </c>
      <c r="E30" s="42">
        <v>535.52200000000005</v>
      </c>
      <c r="F30" s="42">
        <v>553.21500000000003</v>
      </c>
      <c r="G30" s="43"/>
      <c r="H30" s="42"/>
      <c r="I30" s="42"/>
      <c r="J30" s="42"/>
      <c r="K30" s="43"/>
      <c r="L30" s="42">
        <v>2.4E-2</v>
      </c>
      <c r="M30" s="42"/>
      <c r="N30" s="42"/>
      <c r="O30" s="43"/>
      <c r="P30" s="42"/>
      <c r="Q30" s="42"/>
      <c r="R30" s="42"/>
      <c r="S30" s="43"/>
      <c r="T30" s="42"/>
      <c r="U30" s="42"/>
      <c r="V30" s="42"/>
      <c r="W30" s="43"/>
      <c r="X30" s="42">
        <v>9.8000000000000004E-2</v>
      </c>
      <c r="Y30" s="42">
        <v>9.4E-2</v>
      </c>
      <c r="Z30" s="42">
        <v>6.0999999999999999E-2</v>
      </c>
      <c r="AA30" s="43"/>
      <c r="AB30" s="42"/>
      <c r="AC30" s="42"/>
      <c r="AD30" s="42"/>
      <c r="AF30" s="15">
        <f t="shared" si="6"/>
        <v>531.37300000000005</v>
      </c>
      <c r="AG30" s="15">
        <f t="shared" si="4"/>
        <v>535.428</v>
      </c>
      <c r="AH30" s="15">
        <f t="shared" si="4"/>
        <v>553.154</v>
      </c>
      <c r="AO30" s="97"/>
    </row>
    <row r="31" spans="1:43" s="31" customFormat="1" ht="15.75" customHeight="1" x14ac:dyDescent="0.3">
      <c r="A31" s="36" t="s">
        <v>104</v>
      </c>
      <c r="B31" s="36" t="s">
        <v>105</v>
      </c>
      <c r="C31" s="37"/>
      <c r="D31" s="56">
        <f t="shared" ref="D31:F31" si="18">D32+D35</f>
        <v>5369.9750000000004</v>
      </c>
      <c r="E31" s="56">
        <f t="shared" si="18"/>
        <v>5207.2389999999996</v>
      </c>
      <c r="F31" s="56">
        <f t="shared" si="18"/>
        <v>5258.71</v>
      </c>
      <c r="G31" s="57"/>
      <c r="H31" s="56"/>
      <c r="I31" s="56"/>
      <c r="J31" s="56"/>
      <c r="K31" s="57"/>
      <c r="L31" s="56"/>
      <c r="M31" s="56"/>
      <c r="N31" s="56"/>
      <c r="O31" s="57"/>
      <c r="P31" s="56"/>
      <c r="Q31" s="56"/>
      <c r="R31" s="56"/>
      <c r="S31" s="57"/>
      <c r="T31" s="56"/>
      <c r="U31" s="56"/>
      <c r="V31" s="56"/>
      <c r="W31" s="57"/>
      <c r="X31" s="56"/>
      <c r="Y31" s="56"/>
      <c r="Z31" s="56"/>
      <c r="AA31" s="57"/>
      <c r="AB31" s="56"/>
      <c r="AC31" s="56"/>
      <c r="AD31" s="56"/>
      <c r="AF31" s="31">
        <f t="shared" si="6"/>
        <v>5369.9750000000004</v>
      </c>
      <c r="AG31" s="31">
        <f t="shared" si="4"/>
        <v>5207.2389999999996</v>
      </c>
      <c r="AH31" s="31">
        <f t="shared" si="4"/>
        <v>5258.71</v>
      </c>
      <c r="AO31" s="102">
        <f>D31-H31-L31-X31</f>
        <v>5369.9750000000004</v>
      </c>
      <c r="AP31" s="102">
        <f t="shared" ref="AP31" si="19">E31-I31-M31-Y31</f>
        <v>5207.2389999999996</v>
      </c>
      <c r="AQ31" s="102">
        <f t="shared" ref="AQ31" si="20">F31-J31-N31-Z31</f>
        <v>5258.71</v>
      </c>
    </row>
    <row r="32" spans="1:43" ht="15.75" customHeight="1" x14ac:dyDescent="0.3">
      <c r="A32" s="40" t="s">
        <v>106</v>
      </c>
      <c r="B32" s="40" t="s">
        <v>107</v>
      </c>
      <c r="C32" s="41" t="s">
        <v>108</v>
      </c>
      <c r="D32" s="49">
        <f t="shared" ref="D32:F32" si="21">D33+D34</f>
        <v>4101.2240000000002</v>
      </c>
      <c r="E32" s="49">
        <f t="shared" si="21"/>
        <v>4107.7219999999998</v>
      </c>
      <c r="F32" s="49">
        <f t="shared" si="21"/>
        <v>4165.308</v>
      </c>
      <c r="G32" s="50"/>
      <c r="H32" s="49"/>
      <c r="I32" s="49"/>
      <c r="J32" s="49"/>
      <c r="K32" s="50"/>
      <c r="L32" s="49"/>
      <c r="M32" s="49"/>
      <c r="N32" s="49"/>
      <c r="O32" s="50"/>
      <c r="P32" s="49"/>
      <c r="Q32" s="49"/>
      <c r="R32" s="49"/>
      <c r="S32" s="50"/>
      <c r="T32" s="49"/>
      <c r="U32" s="49"/>
      <c r="V32" s="49"/>
      <c r="W32" s="50"/>
      <c r="X32" s="49"/>
      <c r="Y32" s="49"/>
      <c r="Z32" s="49"/>
      <c r="AA32" s="50"/>
      <c r="AB32" s="49"/>
      <c r="AC32" s="49"/>
      <c r="AD32" s="49"/>
      <c r="AF32" s="15">
        <f t="shared" si="6"/>
        <v>4101.2240000000002</v>
      </c>
      <c r="AG32" s="15">
        <f t="shared" si="4"/>
        <v>4107.7219999999998</v>
      </c>
      <c r="AH32" s="15">
        <f t="shared" si="4"/>
        <v>4165.308</v>
      </c>
      <c r="AO32" s="97"/>
    </row>
    <row r="33" spans="1:43" ht="15.75" customHeight="1" x14ac:dyDescent="0.3">
      <c r="A33" s="52" t="s">
        <v>109</v>
      </c>
      <c r="B33" s="52" t="s">
        <v>110</v>
      </c>
      <c r="C33" s="41" t="s">
        <v>111</v>
      </c>
      <c r="D33" s="49">
        <v>3721.7170000000001</v>
      </c>
      <c r="E33" s="49">
        <v>3723.9690000000001</v>
      </c>
      <c r="F33" s="49">
        <v>3775.8679999999999</v>
      </c>
      <c r="G33" s="50"/>
      <c r="H33" s="49"/>
      <c r="I33" s="49"/>
      <c r="J33" s="49"/>
      <c r="K33" s="50"/>
      <c r="L33" s="49"/>
      <c r="M33" s="49"/>
      <c r="N33" s="49"/>
      <c r="O33" s="50"/>
      <c r="P33" s="49"/>
      <c r="Q33" s="49"/>
      <c r="R33" s="49"/>
      <c r="S33" s="50"/>
      <c r="T33" s="49"/>
      <c r="U33" s="49"/>
      <c r="V33" s="49"/>
      <c r="W33" s="50"/>
      <c r="X33" s="49"/>
      <c r="Y33" s="49"/>
      <c r="Z33" s="49"/>
      <c r="AA33" s="50"/>
      <c r="AB33" s="49"/>
      <c r="AC33" s="49"/>
      <c r="AD33" s="49"/>
      <c r="AF33" s="15">
        <f t="shared" si="6"/>
        <v>3721.7170000000001</v>
      </c>
      <c r="AG33" s="15">
        <f t="shared" si="4"/>
        <v>3723.9690000000001</v>
      </c>
      <c r="AH33" s="15">
        <f t="shared" si="4"/>
        <v>3775.8679999999999</v>
      </c>
      <c r="AO33" s="97"/>
    </row>
    <row r="34" spans="1:43" ht="15.75" customHeight="1" x14ac:dyDescent="0.3">
      <c r="A34" s="52" t="s">
        <v>112</v>
      </c>
      <c r="B34" s="52" t="s">
        <v>113</v>
      </c>
      <c r="C34" s="41" t="s">
        <v>114</v>
      </c>
      <c r="D34" s="49">
        <v>379.50700000000001</v>
      </c>
      <c r="E34" s="49">
        <v>383.75299999999999</v>
      </c>
      <c r="F34" s="49">
        <v>389.44</v>
      </c>
      <c r="G34" s="50"/>
      <c r="H34" s="49"/>
      <c r="I34" s="49"/>
      <c r="J34" s="49"/>
      <c r="K34" s="50"/>
      <c r="L34" s="49"/>
      <c r="M34" s="49"/>
      <c r="N34" s="49"/>
      <c r="O34" s="50"/>
      <c r="P34" s="49"/>
      <c r="Q34" s="49"/>
      <c r="R34" s="49"/>
      <c r="S34" s="50"/>
      <c r="T34" s="49"/>
      <c r="U34" s="49"/>
      <c r="V34" s="49"/>
      <c r="W34" s="50"/>
      <c r="X34" s="49"/>
      <c r="Y34" s="49"/>
      <c r="Z34" s="49"/>
      <c r="AA34" s="50"/>
      <c r="AB34" s="49"/>
      <c r="AC34" s="49"/>
      <c r="AD34" s="49"/>
      <c r="AF34" s="15">
        <f t="shared" si="6"/>
        <v>379.50700000000001</v>
      </c>
      <c r="AG34" s="15">
        <f t="shared" si="4"/>
        <v>383.75299999999999</v>
      </c>
      <c r="AH34" s="15">
        <f t="shared" si="4"/>
        <v>389.44</v>
      </c>
      <c r="AO34" s="97"/>
    </row>
    <row r="35" spans="1:43" ht="15.75" customHeight="1" x14ac:dyDescent="0.3">
      <c r="A35" s="40" t="s">
        <v>115</v>
      </c>
      <c r="B35" s="40" t="s">
        <v>116</v>
      </c>
      <c r="C35" s="41" t="s">
        <v>117</v>
      </c>
      <c r="D35" s="42">
        <v>1268.751</v>
      </c>
      <c r="E35" s="42">
        <v>1099.5170000000001</v>
      </c>
      <c r="F35" s="42">
        <v>1093.402</v>
      </c>
      <c r="G35" s="43"/>
      <c r="H35" s="42"/>
      <c r="I35" s="42"/>
      <c r="J35" s="42"/>
      <c r="K35" s="43"/>
      <c r="L35" s="42"/>
      <c r="M35" s="42"/>
      <c r="N35" s="42"/>
      <c r="O35" s="43"/>
      <c r="P35" s="42"/>
      <c r="Q35" s="42"/>
      <c r="R35" s="42"/>
      <c r="S35" s="43"/>
      <c r="T35" s="42"/>
      <c r="U35" s="42"/>
      <c r="V35" s="42"/>
      <c r="W35" s="43"/>
      <c r="X35" s="42"/>
      <c r="Y35" s="42"/>
      <c r="Z35" s="42"/>
      <c r="AA35" s="43"/>
      <c r="AB35" s="42"/>
      <c r="AC35" s="42"/>
      <c r="AD35" s="42"/>
      <c r="AF35" s="15">
        <f t="shared" si="6"/>
        <v>1268.751</v>
      </c>
      <c r="AG35" s="15">
        <f t="shared" si="4"/>
        <v>1099.5170000000001</v>
      </c>
      <c r="AH35" s="15">
        <f t="shared" si="4"/>
        <v>1093.402</v>
      </c>
      <c r="AO35" s="97"/>
    </row>
    <row r="36" spans="1:43" ht="15.75" customHeight="1" x14ac:dyDescent="0.3">
      <c r="A36" s="52" t="s">
        <v>118</v>
      </c>
      <c r="B36" s="52" t="s">
        <v>119</v>
      </c>
      <c r="C36" s="41" t="s">
        <v>120</v>
      </c>
      <c r="D36" s="42">
        <v>555.71400000000006</v>
      </c>
      <c r="E36" s="42">
        <v>428.024</v>
      </c>
      <c r="F36" s="42">
        <v>414.67599999999999</v>
      </c>
      <c r="G36" s="43"/>
      <c r="H36" s="42"/>
      <c r="I36" s="42"/>
      <c r="J36" s="42"/>
      <c r="K36" s="43"/>
      <c r="L36" s="42"/>
      <c r="M36" s="42"/>
      <c r="N36" s="42"/>
      <c r="O36" s="43"/>
      <c r="P36" s="42"/>
      <c r="Q36" s="42"/>
      <c r="R36" s="42"/>
      <c r="S36" s="43"/>
      <c r="T36" s="42"/>
      <c r="U36" s="42"/>
      <c r="V36" s="42"/>
      <c r="W36" s="43"/>
      <c r="X36" s="42"/>
      <c r="Y36" s="42"/>
      <c r="Z36" s="42"/>
      <c r="AA36" s="43"/>
      <c r="AB36" s="42"/>
      <c r="AC36" s="42"/>
      <c r="AD36" s="42"/>
      <c r="AF36" s="15">
        <f t="shared" si="6"/>
        <v>555.71400000000006</v>
      </c>
      <c r="AG36" s="15">
        <f t="shared" si="4"/>
        <v>428.024</v>
      </c>
      <c r="AH36" s="15">
        <f t="shared" si="4"/>
        <v>414.67599999999999</v>
      </c>
      <c r="AO36" s="97"/>
    </row>
    <row r="37" spans="1:43" ht="15.75" customHeight="1" x14ac:dyDescent="0.3">
      <c r="A37" s="52" t="s">
        <v>121</v>
      </c>
      <c r="B37" s="52" t="s">
        <v>122</v>
      </c>
      <c r="C37" s="41" t="s">
        <v>123</v>
      </c>
      <c r="D37" s="42">
        <v>554.77700000000004</v>
      </c>
      <c r="E37" s="42">
        <v>510.041</v>
      </c>
      <c r="F37" s="42">
        <v>517.38099999999997</v>
      </c>
      <c r="G37" s="43"/>
      <c r="H37" s="42"/>
      <c r="I37" s="42"/>
      <c r="J37" s="42"/>
      <c r="K37" s="43"/>
      <c r="L37" s="42"/>
      <c r="M37" s="42"/>
      <c r="N37" s="42"/>
      <c r="O37" s="43"/>
      <c r="P37" s="42"/>
      <c r="Q37" s="42"/>
      <c r="R37" s="42"/>
      <c r="S37" s="43"/>
      <c r="T37" s="42"/>
      <c r="U37" s="42"/>
      <c r="V37" s="42"/>
      <c r="W37" s="43"/>
      <c r="X37" s="42"/>
      <c r="Y37" s="42"/>
      <c r="Z37" s="42"/>
      <c r="AA37" s="43"/>
      <c r="AB37" s="42"/>
      <c r="AC37" s="42"/>
      <c r="AD37" s="42"/>
      <c r="AF37" s="15">
        <f t="shared" si="6"/>
        <v>554.77700000000004</v>
      </c>
      <c r="AG37" s="15">
        <f t="shared" si="4"/>
        <v>510.041</v>
      </c>
      <c r="AH37" s="15">
        <f t="shared" si="4"/>
        <v>517.38099999999997</v>
      </c>
      <c r="AO37" s="97"/>
    </row>
    <row r="38" spans="1:43" s="31" customFormat="1" ht="15.75" customHeight="1" x14ac:dyDescent="0.3">
      <c r="A38" s="36" t="s">
        <v>124</v>
      </c>
      <c r="B38" s="36" t="s">
        <v>125</v>
      </c>
      <c r="C38" s="37" t="s">
        <v>126</v>
      </c>
      <c r="D38" s="56">
        <f t="shared" ref="D38:F38" si="22">D40+D41+D42</f>
        <v>3584.4309999999996</v>
      </c>
      <c r="E38" s="56">
        <f t="shared" si="22"/>
        <v>2853.5450000000001</v>
      </c>
      <c r="F38" s="56">
        <f t="shared" si="22"/>
        <v>2976.9489999999996</v>
      </c>
      <c r="G38" s="57"/>
      <c r="H38" s="56">
        <f t="shared" ref="H38:J38" si="23">H40+H41+H42</f>
        <v>1592.1220000000001</v>
      </c>
      <c r="I38" s="56">
        <f t="shared" si="23"/>
        <v>1999.48</v>
      </c>
      <c r="J38" s="56">
        <f t="shared" si="23"/>
        <v>1880.425</v>
      </c>
      <c r="K38" s="57"/>
      <c r="L38" s="56">
        <f>L40+L41+L42</f>
        <v>553.97799999999995</v>
      </c>
      <c r="M38" s="56"/>
      <c r="N38" s="56"/>
      <c r="O38" s="57"/>
      <c r="P38" s="56"/>
      <c r="Q38" s="56"/>
      <c r="R38" s="56"/>
      <c r="S38" s="57"/>
      <c r="T38" s="56"/>
      <c r="U38" s="56"/>
      <c r="V38" s="56"/>
      <c r="W38" s="57"/>
      <c r="X38" s="56">
        <f t="shared" ref="X38:Z38" si="24">X40+X41+X42</f>
        <v>742.99400000000003</v>
      </c>
      <c r="Y38" s="56">
        <f t="shared" si="24"/>
        <v>387.92899999999997</v>
      </c>
      <c r="Z38" s="56">
        <f t="shared" si="24"/>
        <v>639.26599999999996</v>
      </c>
      <c r="AA38" s="57"/>
      <c r="AB38" s="56"/>
      <c r="AC38" s="56"/>
      <c r="AD38" s="56"/>
      <c r="AF38" s="31">
        <f t="shared" si="6"/>
        <v>695.33699999999965</v>
      </c>
      <c r="AG38" s="31">
        <f t="shared" si="4"/>
        <v>466.13600000000008</v>
      </c>
      <c r="AH38" s="31">
        <f t="shared" si="4"/>
        <v>457.2579999999997</v>
      </c>
      <c r="AO38" s="100">
        <f>AO41+AO42</f>
        <v>695.33699999999976</v>
      </c>
      <c r="AP38" s="100">
        <f t="shared" ref="AP38:AQ38" si="25">AP41+AP42</f>
        <v>466.13600000000002</v>
      </c>
      <c r="AQ38" s="100">
        <f t="shared" si="25"/>
        <v>457.25799999999992</v>
      </c>
    </row>
    <row r="39" spans="1:43" ht="15.75" customHeight="1" x14ac:dyDescent="0.3">
      <c r="A39" s="40" t="s">
        <v>127</v>
      </c>
      <c r="B39" s="40" t="s">
        <v>128</v>
      </c>
      <c r="C39" s="41" t="s">
        <v>129</v>
      </c>
      <c r="D39" s="49">
        <v>2146.1</v>
      </c>
      <c r="E39" s="49">
        <v>1999.48</v>
      </c>
      <c r="F39" s="49">
        <v>1880.425</v>
      </c>
      <c r="G39" s="50"/>
      <c r="H39" s="49">
        <v>1592.1220000000001</v>
      </c>
      <c r="I39" s="49">
        <v>1999.48</v>
      </c>
      <c r="J39" s="49">
        <v>1880.425</v>
      </c>
      <c r="K39" s="50"/>
      <c r="L39" s="49">
        <v>553.97799999999995</v>
      </c>
      <c r="M39" s="49"/>
      <c r="N39" s="49"/>
      <c r="O39" s="50"/>
      <c r="P39" s="49"/>
      <c r="Q39" s="49"/>
      <c r="R39" s="49"/>
      <c r="S39" s="50"/>
      <c r="T39" s="49"/>
      <c r="U39" s="49"/>
      <c r="V39" s="49"/>
      <c r="W39" s="50"/>
      <c r="X39" s="49"/>
      <c r="Y39" s="49"/>
      <c r="Z39" s="49"/>
      <c r="AA39" s="50"/>
      <c r="AB39" s="49"/>
      <c r="AC39" s="49"/>
      <c r="AD39" s="49"/>
      <c r="AF39" s="15">
        <f t="shared" si="6"/>
        <v>-1.1368683772161603E-13</v>
      </c>
      <c r="AG39" s="15">
        <f t="shared" si="4"/>
        <v>0</v>
      </c>
      <c r="AH39" s="15">
        <f t="shared" si="4"/>
        <v>0</v>
      </c>
      <c r="AO39" s="97"/>
      <c r="AP39" s="97"/>
      <c r="AQ39" s="97"/>
    </row>
    <row r="40" spans="1:43" ht="15.75" customHeight="1" x14ac:dyDescent="0.3">
      <c r="A40" s="40" t="s">
        <v>130</v>
      </c>
      <c r="B40" s="40" t="s">
        <v>131</v>
      </c>
      <c r="C40" s="41" t="s">
        <v>132</v>
      </c>
      <c r="D40" s="42">
        <v>0</v>
      </c>
      <c r="E40" s="42">
        <v>0</v>
      </c>
      <c r="F40" s="42">
        <v>0</v>
      </c>
      <c r="G40" s="43"/>
      <c r="H40" s="42"/>
      <c r="I40" s="42"/>
      <c r="J40" s="42"/>
      <c r="K40" s="43"/>
      <c r="L40" s="42"/>
      <c r="M40" s="42"/>
      <c r="N40" s="42"/>
      <c r="O40" s="43"/>
      <c r="P40" s="42"/>
      <c r="Q40" s="42"/>
      <c r="R40" s="42"/>
      <c r="S40" s="43"/>
      <c r="T40" s="42"/>
      <c r="U40" s="42"/>
      <c r="V40" s="42"/>
      <c r="W40" s="43"/>
      <c r="X40" s="42"/>
      <c r="Y40" s="42"/>
      <c r="Z40" s="42"/>
      <c r="AA40" s="43"/>
      <c r="AB40" s="42"/>
      <c r="AC40" s="42"/>
      <c r="AD40" s="42"/>
      <c r="AF40" s="15">
        <f t="shared" si="6"/>
        <v>0</v>
      </c>
      <c r="AG40" s="15">
        <f t="shared" si="4"/>
        <v>0</v>
      </c>
      <c r="AH40" s="15">
        <f t="shared" si="4"/>
        <v>0</v>
      </c>
      <c r="AO40" s="97"/>
      <c r="AP40" s="97"/>
      <c r="AQ40" s="97"/>
    </row>
    <row r="41" spans="1:43" ht="15.75" customHeight="1" x14ac:dyDescent="0.3">
      <c r="A41" s="40" t="s">
        <v>133</v>
      </c>
      <c r="B41" s="40" t="s">
        <v>134</v>
      </c>
      <c r="C41" s="41" t="s">
        <v>135</v>
      </c>
      <c r="D41" s="49">
        <v>2813.5349999999999</v>
      </c>
      <c r="E41" s="49">
        <v>2517.596</v>
      </c>
      <c r="F41" s="49">
        <v>2393.8429999999998</v>
      </c>
      <c r="G41" s="50"/>
      <c r="H41" s="49">
        <v>1592.1220000000001</v>
      </c>
      <c r="I41" s="49">
        <v>1999.48</v>
      </c>
      <c r="J41" s="49">
        <v>1880.425</v>
      </c>
      <c r="K41" s="50"/>
      <c r="L41" s="49">
        <v>553.97799999999995</v>
      </c>
      <c r="M41" s="49"/>
      <c r="N41" s="49"/>
      <c r="O41" s="50"/>
      <c r="P41" s="49"/>
      <c r="Q41" s="49"/>
      <c r="R41" s="49"/>
      <c r="S41" s="50"/>
      <c r="T41" s="49"/>
      <c r="U41" s="49"/>
      <c r="V41" s="49"/>
      <c r="W41" s="50"/>
      <c r="X41" s="49">
        <v>57.600999999999999</v>
      </c>
      <c r="Y41" s="49">
        <v>75.14</v>
      </c>
      <c r="Z41" s="49">
        <v>68.058999999999997</v>
      </c>
      <c r="AA41" s="50"/>
      <c r="AB41" s="49"/>
      <c r="AC41" s="49"/>
      <c r="AD41" s="49"/>
      <c r="AF41" s="73">
        <f>D41-H41-L41-X41-P41-T41-AB41</f>
        <v>609.83399999999983</v>
      </c>
      <c r="AG41" s="15">
        <f t="shared" si="4"/>
        <v>442.976</v>
      </c>
      <c r="AH41" s="15">
        <f t="shared" si="4"/>
        <v>445.35899999999992</v>
      </c>
      <c r="AO41" s="102">
        <f>D41-H41-L41-X41</f>
        <v>609.83399999999983</v>
      </c>
      <c r="AP41" s="102">
        <f t="shared" ref="AP41:AQ42" si="26">E41-I41-M41-Y41</f>
        <v>442.976</v>
      </c>
      <c r="AQ41" s="102">
        <f t="shared" si="26"/>
        <v>445.35899999999992</v>
      </c>
    </row>
    <row r="42" spans="1:43" ht="15.75" customHeight="1" x14ac:dyDescent="0.3">
      <c r="A42" s="40" t="s">
        <v>136</v>
      </c>
      <c r="B42" s="40" t="s">
        <v>137</v>
      </c>
      <c r="C42" s="41" t="s">
        <v>138</v>
      </c>
      <c r="D42" s="49">
        <v>770.89599999999996</v>
      </c>
      <c r="E42" s="49">
        <v>335.94900000000001</v>
      </c>
      <c r="F42" s="49">
        <v>583.10599999999999</v>
      </c>
      <c r="G42" s="50"/>
      <c r="H42" s="49"/>
      <c r="I42" s="49"/>
      <c r="J42" s="49"/>
      <c r="K42" s="50"/>
      <c r="L42" s="49"/>
      <c r="M42" s="49"/>
      <c r="N42" s="49"/>
      <c r="O42" s="50"/>
      <c r="P42" s="49"/>
      <c r="Q42" s="49"/>
      <c r="R42" s="49"/>
      <c r="S42" s="50"/>
      <c r="T42" s="49"/>
      <c r="U42" s="49"/>
      <c r="V42" s="49"/>
      <c r="W42" s="50"/>
      <c r="X42" s="49">
        <v>685.39300000000003</v>
      </c>
      <c r="Y42" s="49">
        <v>312.78899999999999</v>
      </c>
      <c r="Z42" s="49">
        <v>571.20699999999999</v>
      </c>
      <c r="AA42" s="50"/>
      <c r="AB42" s="49"/>
      <c r="AC42" s="49"/>
      <c r="AD42" s="49"/>
      <c r="AF42" s="15">
        <f t="shared" si="6"/>
        <v>85.502999999999929</v>
      </c>
      <c r="AG42" s="15">
        <f t="shared" si="4"/>
        <v>23.160000000000025</v>
      </c>
      <c r="AH42" s="15">
        <f t="shared" si="4"/>
        <v>11.899000000000001</v>
      </c>
      <c r="AO42" s="102">
        <f>D42-H42-L42-X42</f>
        <v>85.502999999999929</v>
      </c>
      <c r="AP42" s="102">
        <f t="shared" si="26"/>
        <v>23.160000000000025</v>
      </c>
      <c r="AQ42" s="102">
        <f t="shared" si="26"/>
        <v>11.899000000000001</v>
      </c>
    </row>
    <row r="43" spans="1:43" s="31" customFormat="1" ht="15.75" customHeight="1" x14ac:dyDescent="0.3">
      <c r="A43" s="58" t="s">
        <v>139</v>
      </c>
      <c r="B43" s="58" t="s">
        <v>140</v>
      </c>
      <c r="C43" s="59" t="s">
        <v>141</v>
      </c>
      <c r="D43" s="60">
        <f t="shared" ref="D43:F43" si="27">D46+D49+D50+D53+D59+D62+D79+D83</f>
        <v>67256.622999999992</v>
      </c>
      <c r="E43" s="60">
        <f t="shared" si="27"/>
        <v>69455.539000000004</v>
      </c>
      <c r="F43" s="60">
        <f t="shared" si="27"/>
        <v>71043.101999999999</v>
      </c>
      <c r="G43" s="61"/>
      <c r="H43" s="60">
        <f t="shared" ref="H43:J43" si="28">H46+H49+H50+H53+H59+H62+H79+H83</f>
        <v>1592.1220000000001</v>
      </c>
      <c r="I43" s="60">
        <f t="shared" si="28"/>
        <v>1999.48</v>
      </c>
      <c r="J43" s="60">
        <f t="shared" si="28"/>
        <v>1880.4249999999997</v>
      </c>
      <c r="K43" s="61"/>
      <c r="L43" s="60">
        <f t="shared" ref="L43:N43" si="29">L46+L49+L50+L53+L59+L62+L79+L83</f>
        <v>554.00199999999995</v>
      </c>
      <c r="M43" s="60">
        <f t="shared" si="29"/>
        <v>0</v>
      </c>
      <c r="N43" s="60">
        <f t="shared" si="29"/>
        <v>0</v>
      </c>
      <c r="O43" s="61"/>
      <c r="P43" s="60">
        <f t="shared" ref="P43:R43" si="30">P46+P49+P50+P53+P59+P62+P79+P83</f>
        <v>512.98</v>
      </c>
      <c r="Q43" s="60">
        <f t="shared" si="30"/>
        <v>667.29200000000003</v>
      </c>
      <c r="R43" s="60">
        <f t="shared" si="30"/>
        <v>631.23099999999999</v>
      </c>
      <c r="S43" s="88"/>
      <c r="T43" s="60">
        <f t="shared" ref="T43:V43" si="31">T46+T49+T50+T53+T59+T62+T79+T83</f>
        <v>378.29599999999999</v>
      </c>
      <c r="U43" s="60">
        <f t="shared" si="31"/>
        <v>0</v>
      </c>
      <c r="V43" s="60">
        <f t="shared" si="31"/>
        <v>0</v>
      </c>
      <c r="W43" s="88"/>
      <c r="X43" s="60">
        <f t="shared" ref="X43:Z43" si="32">X46+X49+X50+X53+X59+X62+X79+X83</f>
        <v>749.197</v>
      </c>
      <c r="Y43" s="60">
        <f t="shared" si="32"/>
        <v>397.91800000000001</v>
      </c>
      <c r="Z43" s="60">
        <f t="shared" si="32"/>
        <v>644.98599999999999</v>
      </c>
      <c r="AA43" s="88"/>
      <c r="AB43" s="60">
        <f t="shared" ref="AB43:AD43" si="33">AB46+AB49+AB50+AB53+AB59+AB62+AB79+AB83</f>
        <v>38.427</v>
      </c>
      <c r="AC43" s="60">
        <f t="shared" si="33"/>
        <v>12.302999999999999</v>
      </c>
      <c r="AD43" s="60">
        <f t="shared" si="33"/>
        <v>12.302999999999999</v>
      </c>
      <c r="AF43" s="31">
        <f t="shared" si="6"/>
        <v>63431.59899999998</v>
      </c>
      <c r="AG43" s="31">
        <f t="shared" si="4"/>
        <v>66378.546000000002</v>
      </c>
      <c r="AH43" s="31">
        <f t="shared" si="4"/>
        <v>67874.156999999992</v>
      </c>
      <c r="AO43" s="99"/>
      <c r="AP43" s="99"/>
      <c r="AQ43" s="99"/>
    </row>
    <row r="44" spans="1:43" s="35" customFormat="1" ht="15.75" customHeight="1" x14ac:dyDescent="0.3">
      <c r="A44" s="62" t="s">
        <v>30</v>
      </c>
      <c r="B44" s="62" t="s">
        <v>31</v>
      </c>
      <c r="C44" s="62"/>
      <c r="D44" s="33">
        <f t="shared" ref="D44:F44" si="34">D43/D91*100</f>
        <v>46.635015853546598</v>
      </c>
      <c r="E44" s="33">
        <f t="shared" si="34"/>
        <v>46.324901132903342</v>
      </c>
      <c r="F44" s="33">
        <f t="shared" si="34"/>
        <v>45.576604225617409</v>
      </c>
      <c r="G44" s="63"/>
      <c r="H44" s="62"/>
      <c r="I44" s="62"/>
      <c r="J44" s="62"/>
      <c r="K44" s="63"/>
      <c r="L44" s="62"/>
      <c r="M44" s="62"/>
      <c r="N44" s="62"/>
      <c r="O44" s="63"/>
      <c r="P44" s="62"/>
      <c r="Q44" s="62"/>
      <c r="R44" s="62"/>
      <c r="S44" s="89"/>
      <c r="T44" s="62"/>
      <c r="U44" s="62"/>
      <c r="V44" s="62"/>
      <c r="W44" s="89"/>
      <c r="X44" s="62"/>
      <c r="Y44" s="62"/>
      <c r="Z44" s="62"/>
      <c r="AA44" s="89"/>
      <c r="AB44" s="62"/>
      <c r="AC44" s="62"/>
      <c r="AD44" s="62"/>
      <c r="AF44" s="35">
        <f t="shared" si="6"/>
        <v>46.635015853546598</v>
      </c>
      <c r="AG44" s="35">
        <f t="shared" si="4"/>
        <v>46.324901132903342</v>
      </c>
      <c r="AH44" s="35">
        <f t="shared" si="4"/>
        <v>45.576604225617409</v>
      </c>
      <c r="AO44" s="100"/>
      <c r="AP44" s="100"/>
      <c r="AQ44" s="100"/>
    </row>
    <row r="45" spans="1:43" s="31" customFormat="1" ht="15.75" customHeight="1" x14ac:dyDescent="0.3">
      <c r="A45" s="36" t="s">
        <v>142</v>
      </c>
      <c r="B45" s="36" t="s">
        <v>143</v>
      </c>
      <c r="C45" s="37"/>
      <c r="D45" s="64">
        <f t="shared" ref="D45:F45" si="35">D46+D49+D50+D53+D59+D62+D79</f>
        <v>60823.654999999999</v>
      </c>
      <c r="E45" s="64">
        <f t="shared" si="35"/>
        <v>63050.353999999999</v>
      </c>
      <c r="F45" s="64">
        <f t="shared" si="35"/>
        <v>64980.575999999994</v>
      </c>
      <c r="G45" s="65"/>
      <c r="H45" s="64">
        <f t="shared" ref="H45:J45" si="36">H46+H49+H50+H53+H59+H62+H79</f>
        <v>1374.5640000000001</v>
      </c>
      <c r="I45" s="64">
        <f t="shared" si="36"/>
        <v>1434.4960000000001</v>
      </c>
      <c r="J45" s="64">
        <f t="shared" si="36"/>
        <v>1304.4799999999998</v>
      </c>
      <c r="K45" s="65"/>
      <c r="L45" s="66">
        <f t="shared" ref="L45" si="37">L46+L49+L50+L53+L59+L62+L79</f>
        <v>162.851</v>
      </c>
      <c r="M45" s="64"/>
      <c r="N45" s="64"/>
      <c r="O45" s="65"/>
      <c r="P45" s="64">
        <f t="shared" ref="P45:R45" si="38">P46+P49+P50+P53+P59+P62+P79</f>
        <v>416.29300000000001</v>
      </c>
      <c r="Q45" s="64">
        <f t="shared" si="38"/>
        <v>509.19400000000002</v>
      </c>
      <c r="R45" s="64">
        <f t="shared" si="38"/>
        <v>467.40199999999999</v>
      </c>
      <c r="S45" s="90"/>
      <c r="T45" s="64">
        <f t="shared" ref="T45" si="39">T46+T49+T50+T53+T59+T62+T79</f>
        <v>41.238</v>
      </c>
      <c r="U45" s="64"/>
      <c r="V45" s="64"/>
      <c r="W45" s="90"/>
      <c r="X45" s="64">
        <f t="shared" ref="X45:Z45" si="40">X46+X49+X50+X53+X59+X62+X79</f>
        <v>59.059000000000005</v>
      </c>
      <c r="Y45" s="64">
        <f t="shared" si="40"/>
        <v>80.874999999999986</v>
      </c>
      <c r="Z45" s="64">
        <f t="shared" si="40"/>
        <v>72.944000000000003</v>
      </c>
      <c r="AA45" s="90"/>
      <c r="AB45" s="64">
        <f t="shared" ref="AB45:AD45" si="41">AB46+AB49+AB50+AB53+AB59+AB62+AB79</f>
        <v>0.14499999999999999</v>
      </c>
      <c r="AC45" s="64">
        <f t="shared" si="41"/>
        <v>0.14499999999999999</v>
      </c>
      <c r="AD45" s="64">
        <f t="shared" si="41"/>
        <v>0.14499999999999999</v>
      </c>
      <c r="AF45" s="31">
        <f t="shared" si="6"/>
        <v>58769.505000000005</v>
      </c>
      <c r="AG45" s="31">
        <f t="shared" si="4"/>
        <v>61025.644</v>
      </c>
      <c r="AH45" s="31">
        <f t="shared" si="4"/>
        <v>63135.604999999989</v>
      </c>
      <c r="AO45" s="100">
        <f>D45-H45-L45-X45</f>
        <v>59227.180999999997</v>
      </c>
      <c r="AP45" s="100">
        <f t="shared" ref="AP45:AQ45" si="42">E45-I45-M45-Y45</f>
        <v>61534.983</v>
      </c>
      <c r="AQ45" s="100">
        <f t="shared" si="42"/>
        <v>63603.151999999987</v>
      </c>
    </row>
    <row r="46" spans="1:43" s="31" customFormat="1" ht="15.75" customHeight="1" x14ac:dyDescent="0.3">
      <c r="A46" s="67" t="s">
        <v>144</v>
      </c>
      <c r="B46" s="67" t="s">
        <v>145</v>
      </c>
      <c r="C46" s="37" t="s">
        <v>146</v>
      </c>
      <c r="D46" s="56">
        <f>D47+D48</f>
        <v>16028.974999999999</v>
      </c>
      <c r="E46" s="56">
        <f t="shared" ref="E46:F46" si="43">E47+E48</f>
        <v>16342.117</v>
      </c>
      <c r="F46" s="56">
        <f t="shared" si="43"/>
        <v>16649.727999999999</v>
      </c>
      <c r="G46" s="57"/>
      <c r="H46" s="56">
        <f>H47+H48</f>
        <v>2.238</v>
      </c>
      <c r="I46" s="56"/>
      <c r="J46" s="56"/>
      <c r="K46" s="57"/>
      <c r="L46" s="56">
        <f>L47+L48</f>
        <v>41.033999999999999</v>
      </c>
      <c r="M46" s="56"/>
      <c r="N46" s="56"/>
      <c r="O46" s="57"/>
      <c r="P46" s="56">
        <f>P47+P48</f>
        <v>0.70599999999999996</v>
      </c>
      <c r="Q46" s="56"/>
      <c r="R46" s="56"/>
      <c r="S46" s="91"/>
      <c r="T46" s="56"/>
      <c r="U46" s="56"/>
      <c r="V46" s="56"/>
      <c r="W46" s="91"/>
      <c r="X46" s="56">
        <f>X47+X48</f>
        <v>18.841999999999999</v>
      </c>
      <c r="Y46" s="56">
        <f t="shared" ref="Y46:AD46" si="44">Y47+Y48</f>
        <v>17.812999999999999</v>
      </c>
      <c r="Z46" s="56">
        <f t="shared" si="44"/>
        <v>14.673</v>
      </c>
      <c r="AA46" s="91"/>
      <c r="AB46" s="56">
        <f t="shared" si="44"/>
        <v>0</v>
      </c>
      <c r="AC46" s="56">
        <f t="shared" si="44"/>
        <v>0</v>
      </c>
      <c r="AD46" s="56">
        <f t="shared" si="44"/>
        <v>0</v>
      </c>
      <c r="AF46" s="31">
        <f t="shared" si="6"/>
        <v>15966.154999999999</v>
      </c>
      <c r="AG46" s="31">
        <f t="shared" si="4"/>
        <v>16324.304</v>
      </c>
      <c r="AH46" s="31">
        <f t="shared" si="4"/>
        <v>16635.055</v>
      </c>
      <c r="AO46" s="99"/>
    </row>
    <row r="47" spans="1:43" ht="15.75" customHeight="1" x14ac:dyDescent="0.3">
      <c r="A47" s="52" t="s">
        <v>147</v>
      </c>
      <c r="B47" s="52" t="s">
        <v>148</v>
      </c>
      <c r="C47" s="41" t="s">
        <v>149</v>
      </c>
      <c r="D47" s="49">
        <f>11614.246+0.117</f>
        <v>11614.362999999999</v>
      </c>
      <c r="E47" s="49">
        <f>11851.299+6.318</f>
        <v>11857.617</v>
      </c>
      <c r="F47" s="49">
        <f>12063.319+8.349</f>
        <v>12071.668</v>
      </c>
      <c r="G47" s="50"/>
      <c r="H47" s="49">
        <v>1.605</v>
      </c>
      <c r="I47" s="49"/>
      <c r="J47" s="49"/>
      <c r="K47" s="50"/>
      <c r="L47" s="49">
        <v>29.335999999999999</v>
      </c>
      <c r="M47" s="49"/>
      <c r="N47" s="49"/>
      <c r="O47" s="50"/>
      <c r="P47" s="49">
        <v>0.56699999999999995</v>
      </c>
      <c r="Q47" s="49"/>
      <c r="R47" s="49"/>
      <c r="S47" s="92"/>
      <c r="T47" s="49"/>
      <c r="U47" s="49"/>
      <c r="V47" s="49"/>
      <c r="W47" s="92"/>
      <c r="X47" s="49">
        <v>13.827999999999999</v>
      </c>
      <c r="Y47" s="49">
        <v>13.074</v>
      </c>
      <c r="Z47" s="49">
        <v>10.938000000000001</v>
      </c>
      <c r="AA47" s="92"/>
      <c r="AB47" s="49"/>
      <c r="AC47" s="49"/>
      <c r="AD47" s="49"/>
      <c r="AF47" s="15">
        <f t="shared" si="6"/>
        <v>11569.027000000002</v>
      </c>
      <c r="AG47" s="15">
        <f t="shared" si="4"/>
        <v>11844.543</v>
      </c>
      <c r="AH47" s="15">
        <f t="shared" si="4"/>
        <v>12060.73</v>
      </c>
      <c r="AO47" s="97"/>
    </row>
    <row r="48" spans="1:43" ht="15.75" customHeight="1" x14ac:dyDescent="0.3">
      <c r="A48" s="52" t="s">
        <v>150</v>
      </c>
      <c r="B48" s="52" t="s">
        <v>151</v>
      </c>
      <c r="C48" s="41" t="s">
        <v>152</v>
      </c>
      <c r="D48" s="49">
        <f>4380.773+33.839</f>
        <v>4414.6120000000001</v>
      </c>
      <c r="E48" s="49">
        <f>4461.462+23.038</f>
        <v>4484.5</v>
      </c>
      <c r="F48" s="49">
        <f>4554.104+23.956</f>
        <v>4578.0600000000004</v>
      </c>
      <c r="G48" s="50"/>
      <c r="H48" s="49">
        <v>0.63300000000000001</v>
      </c>
      <c r="I48" s="49"/>
      <c r="J48" s="49"/>
      <c r="K48" s="50"/>
      <c r="L48" s="49">
        <v>11.698</v>
      </c>
      <c r="M48" s="49"/>
      <c r="N48" s="49"/>
      <c r="O48" s="50"/>
      <c r="P48" s="49">
        <v>0.13900000000000001</v>
      </c>
      <c r="Q48" s="49"/>
      <c r="R48" s="49"/>
      <c r="S48" s="92"/>
      <c r="T48" s="49"/>
      <c r="U48" s="49"/>
      <c r="V48" s="49"/>
      <c r="W48" s="92"/>
      <c r="X48" s="49">
        <v>5.0140000000000002</v>
      </c>
      <c r="Y48" s="49">
        <v>4.7389999999999999</v>
      </c>
      <c r="Z48" s="49">
        <v>3.7349999999999999</v>
      </c>
      <c r="AA48" s="92"/>
      <c r="AB48" s="49"/>
      <c r="AC48" s="49"/>
      <c r="AD48" s="49"/>
      <c r="AF48" s="15">
        <f t="shared" si="6"/>
        <v>4397.1279999999997</v>
      </c>
      <c r="AG48" s="15">
        <f t="shared" si="4"/>
        <v>4479.7610000000004</v>
      </c>
      <c r="AH48" s="15">
        <f t="shared" si="4"/>
        <v>4574.3250000000007</v>
      </c>
      <c r="AO48" s="97"/>
    </row>
    <row r="49" spans="1:41" s="31" customFormat="1" ht="15.75" customHeight="1" x14ac:dyDescent="0.3">
      <c r="A49" s="67" t="s">
        <v>153</v>
      </c>
      <c r="B49" s="67" t="s">
        <v>154</v>
      </c>
      <c r="C49" s="37" t="s">
        <v>155</v>
      </c>
      <c r="D49" s="56">
        <v>8370.61</v>
      </c>
      <c r="E49" s="56">
        <v>8827.4639999999999</v>
      </c>
      <c r="F49" s="56">
        <v>8964.0360000000001</v>
      </c>
      <c r="G49" s="57"/>
      <c r="H49" s="56">
        <v>16.065000000000001</v>
      </c>
      <c r="I49" s="56">
        <v>13.653</v>
      </c>
      <c r="J49" s="56">
        <v>11.821999999999999</v>
      </c>
      <c r="K49" s="57"/>
      <c r="L49" s="56">
        <v>27.332999999999998</v>
      </c>
      <c r="M49" s="56"/>
      <c r="N49" s="56"/>
      <c r="O49" s="57"/>
      <c r="P49" s="56">
        <v>15.620999999999999</v>
      </c>
      <c r="Q49" s="56">
        <v>11.776999999999999</v>
      </c>
      <c r="R49" s="56">
        <v>10.986000000000001</v>
      </c>
      <c r="S49" s="91"/>
      <c r="T49" s="56">
        <v>2.8650000000000002</v>
      </c>
      <c r="U49" s="56"/>
      <c r="V49" s="56"/>
      <c r="W49" s="91"/>
      <c r="X49" s="56">
        <v>18.856000000000002</v>
      </c>
      <c r="Y49" s="56">
        <v>44.335000000000001</v>
      </c>
      <c r="Z49" s="56">
        <v>38.673999999999999</v>
      </c>
      <c r="AA49" s="91"/>
      <c r="AB49" s="56">
        <v>0.14499999999999999</v>
      </c>
      <c r="AC49" s="56">
        <v>0.14499999999999999</v>
      </c>
      <c r="AD49" s="56">
        <v>0.14499999999999999</v>
      </c>
      <c r="AF49" s="31">
        <f t="shared" si="6"/>
        <v>8289.7250000000004</v>
      </c>
      <c r="AG49" s="31">
        <f t="shared" si="4"/>
        <v>8757.5540000000001</v>
      </c>
      <c r="AH49" s="31">
        <f t="shared" si="4"/>
        <v>8902.4089999999978</v>
      </c>
      <c r="AO49" s="99"/>
    </row>
    <row r="50" spans="1:41" s="31" customFormat="1" ht="15.75" customHeight="1" x14ac:dyDescent="0.3">
      <c r="A50" s="67" t="s">
        <v>156</v>
      </c>
      <c r="B50" s="67" t="s">
        <v>157</v>
      </c>
      <c r="C50" s="37" t="s">
        <v>158</v>
      </c>
      <c r="D50" s="56">
        <f t="shared" ref="D50:F50" si="45">D51+D52</f>
        <v>161.857</v>
      </c>
      <c r="E50" s="56">
        <f t="shared" si="45"/>
        <v>162.715</v>
      </c>
      <c r="F50" s="56">
        <f t="shared" si="45"/>
        <v>168.13399999999999</v>
      </c>
      <c r="G50" s="57"/>
      <c r="H50" s="56"/>
      <c r="I50" s="56"/>
      <c r="J50" s="56"/>
      <c r="K50" s="57"/>
      <c r="L50" s="56"/>
      <c r="M50" s="56"/>
      <c r="N50" s="56"/>
      <c r="O50" s="57"/>
      <c r="P50" s="56"/>
      <c r="Q50" s="56"/>
      <c r="R50" s="56"/>
      <c r="S50" s="91"/>
      <c r="T50" s="56">
        <f t="shared" ref="T50" si="46">T51+T52</f>
        <v>0.182</v>
      </c>
      <c r="U50" s="56"/>
      <c r="V50" s="56"/>
      <c r="W50" s="91"/>
      <c r="X50" s="56">
        <f t="shared" ref="X50:Z50" si="47">X51+X52</f>
        <v>0.20100000000000001</v>
      </c>
      <c r="Y50" s="56">
        <f t="shared" si="47"/>
        <v>0.14000000000000001</v>
      </c>
      <c r="Z50" s="56">
        <f t="shared" si="47"/>
        <v>0.03</v>
      </c>
      <c r="AA50" s="91"/>
      <c r="AB50" s="56">
        <v>0</v>
      </c>
      <c r="AC50" s="56">
        <v>0</v>
      </c>
      <c r="AD50" s="56">
        <v>0</v>
      </c>
      <c r="AF50" s="31">
        <f t="shared" si="6"/>
        <v>161.47400000000002</v>
      </c>
      <c r="AG50" s="31">
        <f t="shared" si="4"/>
        <v>162.57500000000002</v>
      </c>
      <c r="AH50" s="31">
        <f t="shared" si="4"/>
        <v>168.10399999999998</v>
      </c>
      <c r="AO50" s="99"/>
    </row>
    <row r="51" spans="1:41" ht="15.75" customHeight="1" x14ac:dyDescent="0.3">
      <c r="A51" s="68" t="s">
        <v>159</v>
      </c>
      <c r="B51" s="68" t="s">
        <v>160</v>
      </c>
      <c r="C51" s="41" t="s">
        <v>161</v>
      </c>
      <c r="D51" s="49">
        <v>161.857</v>
      </c>
      <c r="E51" s="49">
        <v>162.715</v>
      </c>
      <c r="F51" s="49">
        <v>168.13399999999999</v>
      </c>
      <c r="G51" s="50"/>
      <c r="H51" s="49"/>
      <c r="I51" s="49"/>
      <c r="J51" s="49"/>
      <c r="K51" s="50"/>
      <c r="L51" s="49"/>
      <c r="M51" s="49"/>
      <c r="N51" s="49"/>
      <c r="O51" s="50"/>
      <c r="P51" s="49"/>
      <c r="Q51" s="49"/>
      <c r="R51" s="49"/>
      <c r="S51" s="92"/>
      <c r="T51" s="49">
        <v>0.182</v>
      </c>
      <c r="U51" s="49"/>
      <c r="V51" s="49"/>
      <c r="W51" s="92"/>
      <c r="X51" s="49">
        <v>0.20100000000000001</v>
      </c>
      <c r="Y51" s="49">
        <v>0.14000000000000001</v>
      </c>
      <c r="Z51" s="49">
        <v>0.03</v>
      </c>
      <c r="AA51" s="92"/>
      <c r="AB51" s="49"/>
      <c r="AC51" s="49"/>
      <c r="AD51" s="49"/>
      <c r="AF51" s="15">
        <f t="shared" si="6"/>
        <v>161.47400000000002</v>
      </c>
      <c r="AG51" s="15">
        <f t="shared" si="4"/>
        <v>162.57500000000002</v>
      </c>
      <c r="AH51" s="15">
        <f t="shared" si="4"/>
        <v>168.10399999999998</v>
      </c>
      <c r="AO51" s="97"/>
    </row>
    <row r="52" spans="1:41" ht="15.75" customHeight="1" x14ac:dyDescent="0.3">
      <c r="A52" s="68" t="s">
        <v>162</v>
      </c>
      <c r="B52" s="68" t="s">
        <v>62</v>
      </c>
      <c r="C52" s="41" t="s">
        <v>63</v>
      </c>
      <c r="D52" s="49">
        <v>0</v>
      </c>
      <c r="E52" s="49">
        <v>0</v>
      </c>
      <c r="F52" s="49">
        <v>0</v>
      </c>
      <c r="G52" s="50"/>
      <c r="H52" s="49"/>
      <c r="I52" s="49"/>
      <c r="J52" s="49"/>
      <c r="K52" s="50"/>
      <c r="L52" s="49"/>
      <c r="M52" s="49"/>
      <c r="N52" s="49"/>
      <c r="O52" s="50"/>
      <c r="P52" s="49"/>
      <c r="Q52" s="49"/>
      <c r="R52" s="49"/>
      <c r="S52" s="92"/>
      <c r="T52" s="49"/>
      <c r="U52" s="49"/>
      <c r="V52" s="49"/>
      <c r="W52" s="92"/>
      <c r="X52" s="49"/>
      <c r="Y52" s="49"/>
      <c r="Z52" s="49"/>
      <c r="AA52" s="92"/>
      <c r="AB52" s="49"/>
      <c r="AC52" s="49"/>
      <c r="AD52" s="49"/>
      <c r="AF52" s="15">
        <f t="shared" si="6"/>
        <v>0</v>
      </c>
      <c r="AG52" s="15">
        <f t="shared" si="4"/>
        <v>0</v>
      </c>
      <c r="AH52" s="15">
        <f t="shared" si="4"/>
        <v>0</v>
      </c>
      <c r="AO52" s="97"/>
    </row>
    <row r="53" spans="1:41" s="31" customFormat="1" ht="15.75" customHeight="1" x14ac:dyDescent="0.3">
      <c r="A53" s="67" t="s">
        <v>163</v>
      </c>
      <c r="B53" s="67" t="s">
        <v>164</v>
      </c>
      <c r="C53" s="37" t="s">
        <v>165</v>
      </c>
      <c r="D53" s="56">
        <f>D54+D55+D58</f>
        <v>1379.059</v>
      </c>
      <c r="E53" s="56">
        <f t="shared" ref="E53:F53" si="48">E54+E55+E58</f>
        <v>990.11699999999996</v>
      </c>
      <c r="F53" s="56">
        <f t="shared" si="48"/>
        <v>923.125</v>
      </c>
      <c r="G53" s="57"/>
      <c r="H53" s="56"/>
      <c r="I53" s="56"/>
      <c r="J53" s="56"/>
      <c r="K53" s="57"/>
      <c r="L53" s="56">
        <f>L54+L55+L58</f>
        <v>57.393999999999998</v>
      </c>
      <c r="M53" s="56"/>
      <c r="N53" s="56"/>
      <c r="O53" s="57"/>
      <c r="P53" s="56">
        <f>P54+P55+P58</f>
        <v>115.50200000000001</v>
      </c>
      <c r="Q53" s="56">
        <f t="shared" ref="Q53:R53" si="49">Q54+Q55+Q58</f>
        <v>254.22499999999999</v>
      </c>
      <c r="R53" s="56">
        <f t="shared" si="49"/>
        <v>192.04599999999999</v>
      </c>
      <c r="S53" s="91"/>
      <c r="T53" s="56">
        <f>T54+T55+T58</f>
        <v>10.923999999999999</v>
      </c>
      <c r="U53" s="56"/>
      <c r="V53" s="56"/>
      <c r="W53" s="91"/>
      <c r="X53" s="56">
        <f>X54+X55+X58</f>
        <v>4.1669999999999998</v>
      </c>
      <c r="Y53" s="56">
        <f t="shared" ref="Y53:AD53" si="50">Y54+Y55+Y58</f>
        <v>1.853</v>
      </c>
      <c r="Z53" s="56">
        <f t="shared" si="50"/>
        <v>3.03</v>
      </c>
      <c r="AA53" s="91"/>
      <c r="AB53" s="56">
        <f t="shared" si="50"/>
        <v>0</v>
      </c>
      <c r="AC53" s="56">
        <f t="shared" si="50"/>
        <v>0</v>
      </c>
      <c r="AD53" s="56">
        <f t="shared" si="50"/>
        <v>0</v>
      </c>
      <c r="AF53" s="31">
        <f t="shared" si="6"/>
        <v>1191.0720000000001</v>
      </c>
      <c r="AG53" s="31">
        <f t="shared" si="4"/>
        <v>734.03899999999999</v>
      </c>
      <c r="AH53" s="31">
        <f t="shared" si="4"/>
        <v>728.04899999999998</v>
      </c>
      <c r="AO53" s="99"/>
    </row>
    <row r="54" spans="1:41" ht="15.75" customHeight="1" x14ac:dyDescent="0.3">
      <c r="A54" s="52" t="s">
        <v>166</v>
      </c>
      <c r="B54" s="52" t="s">
        <v>167</v>
      </c>
      <c r="C54" s="41" t="s">
        <v>168</v>
      </c>
      <c r="D54" s="49">
        <v>184.63</v>
      </c>
      <c r="E54" s="49">
        <v>291.39800000000002</v>
      </c>
      <c r="F54" s="49">
        <v>249.96600000000001</v>
      </c>
      <c r="G54" s="50"/>
      <c r="H54" s="49"/>
      <c r="I54" s="49"/>
      <c r="J54" s="49"/>
      <c r="K54" s="50"/>
      <c r="L54" s="49"/>
      <c r="M54" s="49"/>
      <c r="N54" s="49"/>
      <c r="O54" s="50"/>
      <c r="P54" s="49">
        <v>106.379</v>
      </c>
      <c r="Q54" s="49">
        <v>229.74799999999999</v>
      </c>
      <c r="R54" s="49">
        <v>188.316</v>
      </c>
      <c r="S54" s="92"/>
      <c r="T54" s="49">
        <v>4.5999999999999996</v>
      </c>
      <c r="U54" s="49"/>
      <c r="V54" s="49"/>
      <c r="W54" s="92"/>
      <c r="X54" s="49"/>
      <c r="Y54" s="49"/>
      <c r="Z54" s="49"/>
      <c r="AA54" s="92"/>
      <c r="AB54" s="49"/>
      <c r="AC54" s="49"/>
      <c r="AD54" s="49"/>
      <c r="AF54" s="15">
        <f t="shared" si="6"/>
        <v>73.650999999999996</v>
      </c>
      <c r="AG54" s="15">
        <f t="shared" si="4"/>
        <v>61.650000000000034</v>
      </c>
      <c r="AH54" s="15">
        <f t="shared" si="4"/>
        <v>61.650000000000006</v>
      </c>
      <c r="AO54" s="97"/>
    </row>
    <row r="55" spans="1:41" ht="15.75" customHeight="1" x14ac:dyDescent="0.3">
      <c r="A55" s="52" t="s">
        <v>169</v>
      </c>
      <c r="B55" s="52" t="s">
        <v>170</v>
      </c>
      <c r="C55" s="41" t="s">
        <v>171</v>
      </c>
      <c r="D55" s="49">
        <v>366.34100000000001</v>
      </c>
      <c r="E55" s="49">
        <v>371.04899999999998</v>
      </c>
      <c r="F55" s="49">
        <v>377.04899999999998</v>
      </c>
      <c r="G55" s="50"/>
      <c r="H55" s="49"/>
      <c r="I55" s="49"/>
      <c r="J55" s="49"/>
      <c r="K55" s="50"/>
      <c r="L55" s="49">
        <v>1.1000000000000001</v>
      </c>
      <c r="M55" s="49"/>
      <c r="N55" s="49"/>
      <c r="O55" s="50"/>
      <c r="P55" s="49"/>
      <c r="Q55" s="49"/>
      <c r="R55" s="49"/>
      <c r="S55" s="92"/>
      <c r="T55" s="49">
        <v>0.627</v>
      </c>
      <c r="U55" s="49"/>
      <c r="V55" s="49"/>
      <c r="W55" s="92"/>
      <c r="X55" s="49"/>
      <c r="Y55" s="49"/>
      <c r="Z55" s="49"/>
      <c r="AA55" s="92"/>
      <c r="AB55" s="49"/>
      <c r="AC55" s="49"/>
      <c r="AD55" s="49"/>
      <c r="AF55" s="15">
        <f t="shared" si="6"/>
        <v>364.61399999999998</v>
      </c>
      <c r="AG55" s="15">
        <f t="shared" si="4"/>
        <v>371.04899999999998</v>
      </c>
      <c r="AH55" s="15">
        <f t="shared" si="4"/>
        <v>377.04899999999998</v>
      </c>
      <c r="AO55" s="97"/>
    </row>
    <row r="56" spans="1:41" ht="15.75" customHeight="1" x14ac:dyDescent="0.3">
      <c r="A56" s="51" t="s">
        <v>172</v>
      </c>
      <c r="B56" s="51" t="s">
        <v>173</v>
      </c>
      <c r="C56" s="41" t="s">
        <v>174</v>
      </c>
      <c r="D56" s="49">
        <v>18.614000000000001</v>
      </c>
      <c r="E56" s="49">
        <v>19.048999999999999</v>
      </c>
      <c r="F56" s="49">
        <v>19.048999999999999</v>
      </c>
      <c r="G56" s="50"/>
      <c r="H56" s="49"/>
      <c r="I56" s="49"/>
      <c r="J56" s="49"/>
      <c r="K56" s="50"/>
      <c r="L56" s="49"/>
      <c r="M56" s="49"/>
      <c r="N56" s="49"/>
      <c r="O56" s="50"/>
      <c r="P56" s="49"/>
      <c r="Q56" s="49"/>
      <c r="R56" s="49"/>
      <c r="S56" s="92"/>
      <c r="T56" s="49"/>
      <c r="U56" s="49"/>
      <c r="V56" s="49"/>
      <c r="W56" s="92"/>
      <c r="X56" s="49"/>
      <c r="Y56" s="49"/>
      <c r="Z56" s="49"/>
      <c r="AA56" s="92"/>
      <c r="AB56" s="49"/>
      <c r="AC56" s="49"/>
      <c r="AD56" s="49"/>
      <c r="AF56" s="15">
        <f t="shared" si="6"/>
        <v>18.614000000000001</v>
      </c>
      <c r="AG56" s="15">
        <f t="shared" si="4"/>
        <v>19.048999999999999</v>
      </c>
      <c r="AH56" s="15">
        <f t="shared" si="4"/>
        <v>19.048999999999999</v>
      </c>
      <c r="AO56" s="97"/>
    </row>
    <row r="57" spans="1:41" ht="15.75" customHeight="1" x14ac:dyDescent="0.3">
      <c r="A57" s="51" t="s">
        <v>175</v>
      </c>
      <c r="B57" s="51" t="s">
        <v>176</v>
      </c>
      <c r="C57" s="41" t="s">
        <v>177</v>
      </c>
      <c r="D57" s="49">
        <v>341.72699999999998</v>
      </c>
      <c r="E57" s="49">
        <v>346</v>
      </c>
      <c r="F57" s="49">
        <v>352</v>
      </c>
      <c r="G57" s="50"/>
      <c r="H57" s="49"/>
      <c r="I57" s="49"/>
      <c r="J57" s="49"/>
      <c r="K57" s="50"/>
      <c r="L57" s="49">
        <v>1.1000000000000001</v>
      </c>
      <c r="M57" s="49"/>
      <c r="N57" s="49"/>
      <c r="O57" s="50"/>
      <c r="P57" s="49"/>
      <c r="Q57" s="49"/>
      <c r="R57" s="49"/>
      <c r="S57" s="92"/>
      <c r="T57" s="49">
        <v>0.627</v>
      </c>
      <c r="U57" s="49"/>
      <c r="V57" s="49"/>
      <c r="W57" s="92"/>
      <c r="X57" s="49"/>
      <c r="Y57" s="49"/>
      <c r="Z57" s="49"/>
      <c r="AA57" s="92"/>
      <c r="AB57" s="49"/>
      <c r="AC57" s="49"/>
      <c r="AD57" s="49"/>
      <c r="AF57" s="15">
        <f t="shared" si="6"/>
        <v>339.99999999999994</v>
      </c>
      <c r="AG57" s="15">
        <f t="shared" si="4"/>
        <v>346</v>
      </c>
      <c r="AH57" s="15">
        <f t="shared" si="4"/>
        <v>352</v>
      </c>
      <c r="AO57" s="97"/>
    </row>
    <row r="58" spans="1:41" ht="15.75" customHeight="1" x14ac:dyDescent="0.3">
      <c r="A58" s="52" t="s">
        <v>58</v>
      </c>
      <c r="B58" s="52" t="s">
        <v>178</v>
      </c>
      <c r="C58" s="41" t="s">
        <v>179</v>
      </c>
      <c r="D58" s="49">
        <v>828.08799999999997</v>
      </c>
      <c r="E58" s="49">
        <v>327.67</v>
      </c>
      <c r="F58" s="49">
        <v>296.11</v>
      </c>
      <c r="G58" s="50"/>
      <c r="H58" s="49"/>
      <c r="I58" s="49"/>
      <c r="J58" s="49"/>
      <c r="K58" s="50"/>
      <c r="L58" s="49">
        <v>56.293999999999997</v>
      </c>
      <c r="M58" s="49"/>
      <c r="N58" s="49"/>
      <c r="O58" s="50"/>
      <c r="P58" s="49">
        <v>9.1230000000000011</v>
      </c>
      <c r="Q58" s="49">
        <v>24.477</v>
      </c>
      <c r="R58" s="49">
        <v>3.73</v>
      </c>
      <c r="S58" s="92"/>
      <c r="T58" s="49">
        <v>5.6970000000000001</v>
      </c>
      <c r="U58" s="49"/>
      <c r="V58" s="49"/>
      <c r="W58" s="92"/>
      <c r="X58" s="49">
        <v>4.1669999999999998</v>
      </c>
      <c r="Y58" s="49">
        <v>1.853</v>
      </c>
      <c r="Z58" s="49">
        <v>3.03</v>
      </c>
      <c r="AA58" s="92"/>
      <c r="AB58" s="49"/>
      <c r="AC58" s="49"/>
      <c r="AD58" s="49"/>
      <c r="AF58" s="15">
        <f t="shared" si="6"/>
        <v>752.8069999999999</v>
      </c>
      <c r="AG58" s="15">
        <f t="shared" si="4"/>
        <v>301.34000000000003</v>
      </c>
      <c r="AH58" s="15">
        <f t="shared" si="4"/>
        <v>289.35000000000002</v>
      </c>
      <c r="AO58" s="97"/>
    </row>
    <row r="59" spans="1:41" s="31" customFormat="1" ht="15.75" customHeight="1" x14ac:dyDescent="0.3">
      <c r="A59" s="67" t="s">
        <v>180</v>
      </c>
      <c r="B59" s="67" t="s">
        <v>181</v>
      </c>
      <c r="C59" s="37" t="s">
        <v>182</v>
      </c>
      <c r="D59" s="56">
        <f t="shared" ref="D59:F59" si="51">D60+D61</f>
        <v>2419.7130000000002</v>
      </c>
      <c r="E59" s="56">
        <f t="shared" si="51"/>
        <v>2729.576</v>
      </c>
      <c r="F59" s="56">
        <f t="shared" si="51"/>
        <v>3085.1709999999998</v>
      </c>
      <c r="G59" s="57"/>
      <c r="H59" s="56"/>
      <c r="I59" s="56"/>
      <c r="J59" s="56"/>
      <c r="K59" s="57"/>
      <c r="L59" s="56"/>
      <c r="M59" s="56"/>
      <c r="N59" s="56"/>
      <c r="O59" s="57"/>
      <c r="P59" s="56"/>
      <c r="Q59" s="56"/>
      <c r="R59" s="56"/>
      <c r="S59" s="91"/>
      <c r="T59" s="56"/>
      <c r="U59" s="56"/>
      <c r="V59" s="56"/>
      <c r="W59" s="91"/>
      <c r="X59" s="56"/>
      <c r="Y59" s="56"/>
      <c r="Z59" s="56"/>
      <c r="AA59" s="91"/>
      <c r="AB59" s="56">
        <v>0</v>
      </c>
      <c r="AC59" s="56">
        <v>0</v>
      </c>
      <c r="AD59" s="56">
        <v>0</v>
      </c>
      <c r="AF59" s="31">
        <f t="shared" si="6"/>
        <v>2419.7130000000002</v>
      </c>
      <c r="AG59" s="31">
        <f t="shared" si="4"/>
        <v>2729.576</v>
      </c>
      <c r="AH59" s="31">
        <f t="shared" si="4"/>
        <v>3085.1709999999998</v>
      </c>
      <c r="AO59" s="99"/>
    </row>
    <row r="60" spans="1:41" ht="15.75" customHeight="1" x14ac:dyDescent="0.3">
      <c r="A60" s="52" t="s">
        <v>183</v>
      </c>
      <c r="B60" s="52" t="s">
        <v>122</v>
      </c>
      <c r="C60" s="41" t="s">
        <v>184</v>
      </c>
      <c r="D60" s="49">
        <v>2419.7130000000002</v>
      </c>
      <c r="E60" s="49">
        <v>2729.576</v>
      </c>
      <c r="F60" s="49">
        <v>3085.1709999999998</v>
      </c>
      <c r="G60" s="50"/>
      <c r="H60" s="49"/>
      <c r="I60" s="49"/>
      <c r="J60" s="49"/>
      <c r="K60" s="50"/>
      <c r="L60" s="49"/>
      <c r="M60" s="49"/>
      <c r="N60" s="49"/>
      <c r="O60" s="50"/>
      <c r="P60" s="49"/>
      <c r="Q60" s="49"/>
      <c r="R60" s="49"/>
      <c r="S60" s="92"/>
      <c r="T60" s="49"/>
      <c r="U60" s="49"/>
      <c r="V60" s="49"/>
      <c r="W60" s="92"/>
      <c r="X60" s="49"/>
      <c r="Y60" s="49"/>
      <c r="Z60" s="49"/>
      <c r="AA60" s="92"/>
      <c r="AB60" s="49"/>
      <c r="AC60" s="49"/>
      <c r="AD60" s="49"/>
      <c r="AF60" s="15">
        <f t="shared" si="6"/>
        <v>2419.7130000000002</v>
      </c>
      <c r="AG60" s="15">
        <f t="shared" si="4"/>
        <v>2729.576</v>
      </c>
      <c r="AH60" s="15">
        <f t="shared" si="4"/>
        <v>3085.1709999999998</v>
      </c>
      <c r="AO60" s="97"/>
    </row>
    <row r="61" spans="1:41" ht="15.75" customHeight="1" x14ac:dyDescent="0.3">
      <c r="A61" s="52" t="s">
        <v>185</v>
      </c>
      <c r="B61" s="52" t="s">
        <v>186</v>
      </c>
      <c r="C61" s="41" t="s">
        <v>187</v>
      </c>
      <c r="D61" s="49">
        <v>0</v>
      </c>
      <c r="E61" s="49">
        <v>0</v>
      </c>
      <c r="F61" s="49">
        <v>0</v>
      </c>
      <c r="G61" s="50"/>
      <c r="H61" s="49"/>
      <c r="I61" s="49"/>
      <c r="J61" s="49"/>
      <c r="K61" s="50"/>
      <c r="L61" s="49"/>
      <c r="M61" s="49"/>
      <c r="N61" s="49"/>
      <c r="O61" s="50"/>
      <c r="P61" s="49"/>
      <c r="Q61" s="49"/>
      <c r="R61" s="49"/>
      <c r="S61" s="92"/>
      <c r="T61" s="49"/>
      <c r="U61" s="49"/>
      <c r="V61" s="49"/>
      <c r="W61" s="92"/>
      <c r="X61" s="49"/>
      <c r="Y61" s="49"/>
      <c r="Z61" s="49"/>
      <c r="AA61" s="92"/>
      <c r="AB61" s="49"/>
      <c r="AC61" s="49"/>
      <c r="AD61" s="49"/>
      <c r="AF61" s="15">
        <f t="shared" si="6"/>
        <v>0</v>
      </c>
      <c r="AG61" s="15">
        <f t="shared" si="4"/>
        <v>0</v>
      </c>
      <c r="AH61" s="15">
        <f t="shared" si="4"/>
        <v>0</v>
      </c>
      <c r="AO61" s="97"/>
    </row>
    <row r="62" spans="1:41" s="31" customFormat="1" ht="15.75" customHeight="1" x14ac:dyDescent="0.3">
      <c r="A62" s="67" t="s">
        <v>188</v>
      </c>
      <c r="B62" s="67" t="s">
        <v>189</v>
      </c>
      <c r="C62" s="37" t="s">
        <v>190</v>
      </c>
      <c r="D62" s="56">
        <f t="shared" ref="D62:F62" si="52">D63+D78</f>
        <v>27630.808999999997</v>
      </c>
      <c r="E62" s="56">
        <f t="shared" si="52"/>
        <v>28629.626</v>
      </c>
      <c r="F62" s="56">
        <f t="shared" si="52"/>
        <v>30051.925999999999</v>
      </c>
      <c r="G62" s="57"/>
      <c r="H62" s="56"/>
      <c r="I62" s="56"/>
      <c r="J62" s="56"/>
      <c r="K62" s="57"/>
      <c r="L62" s="56">
        <f t="shared" ref="L62" si="53">L63+L78</f>
        <v>3.617</v>
      </c>
      <c r="M62" s="56"/>
      <c r="N62" s="56"/>
      <c r="O62" s="57"/>
      <c r="P62" s="56"/>
      <c r="Q62" s="56"/>
      <c r="R62" s="56"/>
      <c r="S62" s="91"/>
      <c r="T62" s="56">
        <f t="shared" ref="T62" si="54">T63+T78</f>
        <v>0.40600000000000003</v>
      </c>
      <c r="U62" s="56"/>
      <c r="V62" s="56"/>
      <c r="W62" s="91"/>
      <c r="X62" s="56">
        <f t="shared" ref="X62:AD62" si="55">X63+X78</f>
        <v>3.895</v>
      </c>
      <c r="Y62" s="56">
        <f t="shared" si="55"/>
        <v>3.8959999999999999</v>
      </c>
      <c r="Z62" s="56">
        <f t="shared" si="55"/>
        <v>3.8570000000000002</v>
      </c>
      <c r="AA62" s="91"/>
      <c r="AB62" s="56">
        <f t="shared" si="55"/>
        <v>0</v>
      </c>
      <c r="AC62" s="56">
        <f t="shared" si="55"/>
        <v>0</v>
      </c>
      <c r="AD62" s="56">
        <f t="shared" si="55"/>
        <v>0</v>
      </c>
      <c r="AF62" s="31">
        <f t="shared" si="6"/>
        <v>27622.891</v>
      </c>
      <c r="AG62" s="31">
        <f t="shared" si="4"/>
        <v>28625.73</v>
      </c>
      <c r="AH62" s="31">
        <f t="shared" si="4"/>
        <v>30048.069</v>
      </c>
      <c r="AO62" s="99"/>
    </row>
    <row r="63" spans="1:41" ht="15.75" customHeight="1" x14ac:dyDescent="0.3">
      <c r="A63" s="52" t="s">
        <v>191</v>
      </c>
      <c r="B63" s="52" t="s">
        <v>192</v>
      </c>
      <c r="C63" s="41" t="s">
        <v>193</v>
      </c>
      <c r="D63" s="49">
        <v>22081.225999999999</v>
      </c>
      <c r="E63" s="49">
        <v>22906.805</v>
      </c>
      <c r="F63" s="49">
        <v>24150.02</v>
      </c>
      <c r="G63" s="50"/>
      <c r="H63" s="49"/>
      <c r="I63" s="49"/>
      <c r="J63" s="49"/>
      <c r="K63" s="50"/>
      <c r="L63" s="49">
        <v>3.617</v>
      </c>
      <c r="M63" s="49"/>
      <c r="N63" s="49"/>
      <c r="O63" s="50"/>
      <c r="P63" s="49"/>
      <c r="Q63" s="49"/>
      <c r="R63" s="49"/>
      <c r="S63" s="92"/>
      <c r="T63" s="49">
        <v>0.40600000000000003</v>
      </c>
      <c r="U63" s="49"/>
      <c r="V63" s="49"/>
      <c r="W63" s="92"/>
      <c r="X63" s="49">
        <v>3.895</v>
      </c>
      <c r="Y63" s="49">
        <v>3.8959999999999999</v>
      </c>
      <c r="Z63" s="49">
        <v>3.8570000000000002</v>
      </c>
      <c r="AA63" s="92"/>
      <c r="AB63" s="49"/>
      <c r="AC63" s="49"/>
      <c r="AD63" s="49"/>
      <c r="AF63" s="15">
        <f t="shared" si="6"/>
        <v>22073.308000000001</v>
      </c>
      <c r="AG63" s="15">
        <f t="shared" si="4"/>
        <v>22902.909</v>
      </c>
      <c r="AH63" s="15">
        <f t="shared" si="4"/>
        <v>24146.163</v>
      </c>
      <c r="AO63" s="97"/>
    </row>
    <row r="64" spans="1:41" ht="15.75" customHeight="1" x14ac:dyDescent="0.3">
      <c r="A64" s="51" t="s">
        <v>194</v>
      </c>
      <c r="B64" s="51" t="s">
        <v>195</v>
      </c>
      <c r="C64" s="41" t="s">
        <v>196</v>
      </c>
      <c r="D64" s="49">
        <v>60.091000000000001</v>
      </c>
      <c r="E64" s="49">
        <v>60.091000000000001</v>
      </c>
      <c r="F64" s="49">
        <v>60.091000000000001</v>
      </c>
      <c r="G64" s="50"/>
      <c r="H64" s="49"/>
      <c r="I64" s="49"/>
      <c r="J64" s="49"/>
      <c r="K64" s="50"/>
      <c r="L64" s="49"/>
      <c r="M64" s="49"/>
      <c r="N64" s="49"/>
      <c r="O64" s="50"/>
      <c r="P64" s="49"/>
      <c r="Q64" s="49"/>
      <c r="R64" s="49"/>
      <c r="S64" s="92"/>
      <c r="T64" s="49"/>
      <c r="U64" s="49"/>
      <c r="V64" s="49"/>
      <c r="W64" s="92"/>
      <c r="X64" s="49"/>
      <c r="Y64" s="49"/>
      <c r="Z64" s="49"/>
      <c r="AA64" s="92"/>
      <c r="AB64" s="49"/>
      <c r="AC64" s="49"/>
      <c r="AD64" s="49"/>
      <c r="AF64" s="15">
        <f t="shared" si="6"/>
        <v>60.091000000000001</v>
      </c>
      <c r="AG64" s="15">
        <f t="shared" si="4"/>
        <v>60.091000000000001</v>
      </c>
      <c r="AH64" s="15">
        <f t="shared" si="4"/>
        <v>60.091000000000001</v>
      </c>
      <c r="AO64" s="97"/>
    </row>
    <row r="65" spans="1:41" ht="15.75" customHeight="1" x14ac:dyDescent="0.3">
      <c r="A65" s="51" t="s">
        <v>197</v>
      </c>
      <c r="B65" s="51" t="s">
        <v>198</v>
      </c>
      <c r="C65" s="41" t="s">
        <v>199</v>
      </c>
      <c r="D65" s="49">
        <v>1111.5940000000001</v>
      </c>
      <c r="E65" s="49">
        <v>1177.49</v>
      </c>
      <c r="F65" s="49">
        <v>1219.5509999999999</v>
      </c>
      <c r="G65" s="50"/>
      <c r="H65" s="49"/>
      <c r="I65" s="49"/>
      <c r="J65" s="49"/>
      <c r="K65" s="50"/>
      <c r="L65" s="49"/>
      <c r="M65" s="49"/>
      <c r="N65" s="49"/>
      <c r="O65" s="50"/>
      <c r="P65" s="49"/>
      <c r="Q65" s="49"/>
      <c r="R65" s="49"/>
      <c r="S65" s="92"/>
      <c r="T65" s="49"/>
      <c r="U65" s="49"/>
      <c r="V65" s="49"/>
      <c r="W65" s="92"/>
      <c r="X65" s="49">
        <v>1E-3</v>
      </c>
      <c r="Y65" s="49">
        <v>8.0000000000000002E-3</v>
      </c>
      <c r="Z65" s="49"/>
      <c r="AA65" s="92"/>
      <c r="AB65" s="49"/>
      <c r="AC65" s="49"/>
      <c r="AD65" s="49"/>
      <c r="AF65" s="15">
        <f t="shared" si="6"/>
        <v>1111.5930000000001</v>
      </c>
      <c r="AG65" s="15">
        <f t="shared" si="4"/>
        <v>1177.482</v>
      </c>
      <c r="AH65" s="15">
        <f t="shared" si="4"/>
        <v>1219.5509999999999</v>
      </c>
      <c r="AO65" s="97"/>
    </row>
    <row r="66" spans="1:41" ht="15.75" customHeight="1" x14ac:dyDescent="0.3">
      <c r="A66" s="51" t="s">
        <v>200</v>
      </c>
      <c r="B66" s="51" t="s">
        <v>201</v>
      </c>
      <c r="C66" s="41" t="s">
        <v>202</v>
      </c>
      <c r="D66" s="49">
        <v>13977.067999999999</v>
      </c>
      <c r="E66" s="49">
        <v>14661.579</v>
      </c>
      <c r="F66" s="49">
        <v>15179.617</v>
      </c>
      <c r="G66" s="50"/>
      <c r="H66" s="49"/>
      <c r="I66" s="49"/>
      <c r="J66" s="49"/>
      <c r="K66" s="50"/>
      <c r="L66" s="49"/>
      <c r="M66" s="49"/>
      <c r="N66" s="49"/>
      <c r="O66" s="50"/>
      <c r="P66" s="49"/>
      <c r="Q66" s="49"/>
      <c r="R66" s="49"/>
      <c r="S66" s="92"/>
      <c r="T66" s="49"/>
      <c r="U66" s="49"/>
      <c r="V66" s="49"/>
      <c r="W66" s="92"/>
      <c r="X66" s="49"/>
      <c r="Y66" s="49"/>
      <c r="Z66" s="49"/>
      <c r="AA66" s="92"/>
      <c r="AB66" s="49"/>
      <c r="AC66" s="49"/>
      <c r="AD66" s="49"/>
      <c r="AF66" s="15">
        <f t="shared" si="6"/>
        <v>13977.067999999999</v>
      </c>
      <c r="AG66" s="15">
        <f t="shared" si="4"/>
        <v>14661.579</v>
      </c>
      <c r="AH66" s="15">
        <f t="shared" si="4"/>
        <v>15179.617</v>
      </c>
      <c r="AO66" s="97"/>
    </row>
    <row r="67" spans="1:41" ht="15.75" customHeight="1" x14ac:dyDescent="0.3">
      <c r="A67" s="51" t="s">
        <v>203</v>
      </c>
      <c r="B67" s="51" t="s">
        <v>204</v>
      </c>
      <c r="C67" s="41" t="s">
        <v>205</v>
      </c>
      <c r="D67" s="49">
        <v>343.04899999999998</v>
      </c>
      <c r="E67" s="49">
        <v>353.45</v>
      </c>
      <c r="F67" s="49">
        <v>359.67599999999999</v>
      </c>
      <c r="G67" s="50"/>
      <c r="H67" s="49"/>
      <c r="I67" s="49"/>
      <c r="J67" s="49"/>
      <c r="K67" s="50"/>
      <c r="L67" s="49"/>
      <c r="M67" s="49"/>
      <c r="N67" s="49"/>
      <c r="O67" s="50"/>
      <c r="P67" s="49"/>
      <c r="Q67" s="49"/>
      <c r="R67" s="49"/>
      <c r="S67" s="92"/>
      <c r="T67" s="49"/>
      <c r="U67" s="49"/>
      <c r="V67" s="49"/>
      <c r="W67" s="92"/>
      <c r="X67" s="49"/>
      <c r="Y67" s="49"/>
      <c r="Z67" s="49"/>
      <c r="AA67" s="92"/>
      <c r="AB67" s="49"/>
      <c r="AC67" s="49"/>
      <c r="AD67" s="49"/>
      <c r="AF67" s="15">
        <f t="shared" si="6"/>
        <v>343.04899999999998</v>
      </c>
      <c r="AG67" s="15">
        <f t="shared" si="4"/>
        <v>353.45</v>
      </c>
      <c r="AH67" s="15">
        <f t="shared" si="4"/>
        <v>359.67599999999999</v>
      </c>
      <c r="AO67" s="97"/>
    </row>
    <row r="68" spans="1:41" ht="15.75" customHeight="1" x14ac:dyDescent="0.3">
      <c r="A68" s="51" t="s">
        <v>206</v>
      </c>
      <c r="B68" s="51" t="s">
        <v>207</v>
      </c>
      <c r="C68" s="41" t="s">
        <v>208</v>
      </c>
      <c r="D68" s="49">
        <f>SUM(D69:D74)</f>
        <v>2971.5920000000006</v>
      </c>
      <c r="E68" s="49">
        <f t="shared" ref="E68:F68" si="56">SUM(E69:E74)</f>
        <v>3084.335</v>
      </c>
      <c r="F68" s="49">
        <f t="shared" si="56"/>
        <v>3142.7339999999995</v>
      </c>
      <c r="G68" s="50"/>
      <c r="H68" s="49"/>
      <c r="I68" s="49"/>
      <c r="J68" s="49"/>
      <c r="K68" s="50"/>
      <c r="L68" s="49"/>
      <c r="M68" s="49"/>
      <c r="N68" s="49"/>
      <c r="O68" s="50"/>
      <c r="P68" s="49"/>
      <c r="Q68" s="49"/>
      <c r="R68" s="49"/>
      <c r="S68" s="92"/>
      <c r="T68" s="49"/>
      <c r="U68" s="49"/>
      <c r="V68" s="49"/>
      <c r="W68" s="92"/>
      <c r="X68" s="49"/>
      <c r="Y68" s="49"/>
      <c r="Z68" s="49"/>
      <c r="AA68" s="92"/>
      <c r="AB68" s="49"/>
      <c r="AC68" s="49"/>
      <c r="AD68" s="49"/>
      <c r="AF68" s="15">
        <f t="shared" si="6"/>
        <v>2971.5920000000006</v>
      </c>
      <c r="AG68" s="15">
        <f t="shared" si="6"/>
        <v>3084.335</v>
      </c>
      <c r="AH68" s="15">
        <f t="shared" si="6"/>
        <v>3142.7339999999995</v>
      </c>
      <c r="AO68" s="97"/>
    </row>
    <row r="69" spans="1:41" ht="15.75" customHeight="1" x14ac:dyDescent="0.3">
      <c r="A69" s="69" t="s">
        <v>209</v>
      </c>
      <c r="B69" s="69" t="s">
        <v>210</v>
      </c>
      <c r="C69" s="41" t="s">
        <v>211</v>
      </c>
      <c r="D69" s="49">
        <v>817.41</v>
      </c>
      <c r="E69" s="49">
        <v>819.57</v>
      </c>
      <c r="F69" s="49">
        <v>821.73</v>
      </c>
      <c r="G69" s="50"/>
      <c r="H69" s="49"/>
      <c r="I69" s="49"/>
      <c r="J69" s="49"/>
      <c r="K69" s="50"/>
      <c r="L69" s="49"/>
      <c r="M69" s="49"/>
      <c r="N69" s="49"/>
      <c r="O69" s="50"/>
      <c r="P69" s="49"/>
      <c r="Q69" s="49"/>
      <c r="R69" s="49"/>
      <c r="S69" s="92"/>
      <c r="T69" s="49"/>
      <c r="U69" s="49"/>
      <c r="V69" s="49"/>
      <c r="W69" s="92"/>
      <c r="X69" s="49"/>
      <c r="Y69" s="49"/>
      <c r="Z69" s="49"/>
      <c r="AA69" s="92"/>
      <c r="AB69" s="49"/>
      <c r="AC69" s="49"/>
      <c r="AD69" s="49"/>
      <c r="AF69" s="15">
        <f t="shared" ref="AF69:AH91" si="57">D69-H69-L69-X69-P69-T69-AB69</f>
        <v>817.41</v>
      </c>
      <c r="AG69" s="15">
        <f t="shared" si="57"/>
        <v>819.57</v>
      </c>
      <c r="AH69" s="15">
        <f t="shared" si="57"/>
        <v>821.73</v>
      </c>
      <c r="AO69" s="97"/>
    </row>
    <row r="70" spans="1:41" ht="15.75" customHeight="1" x14ac:dyDescent="0.3">
      <c r="A70" s="69" t="s">
        <v>212</v>
      </c>
      <c r="B70" s="69" t="s">
        <v>213</v>
      </c>
      <c r="C70" s="41" t="s">
        <v>214</v>
      </c>
      <c r="D70" s="49">
        <v>34.072000000000003</v>
      </c>
      <c r="E70" s="49">
        <v>34.466999999999999</v>
      </c>
      <c r="F70" s="49">
        <v>34.860999999999997</v>
      </c>
      <c r="G70" s="50"/>
      <c r="H70" s="49"/>
      <c r="I70" s="49"/>
      <c r="J70" s="49"/>
      <c r="K70" s="50"/>
      <c r="L70" s="49"/>
      <c r="M70" s="49"/>
      <c r="N70" s="49"/>
      <c r="O70" s="50"/>
      <c r="P70" s="49"/>
      <c r="Q70" s="49"/>
      <c r="R70" s="49"/>
      <c r="S70" s="92"/>
      <c r="T70" s="49"/>
      <c r="U70" s="49"/>
      <c r="V70" s="49"/>
      <c r="W70" s="92"/>
      <c r="X70" s="49"/>
      <c r="Y70" s="49"/>
      <c r="Z70" s="49"/>
      <c r="AA70" s="92"/>
      <c r="AB70" s="49"/>
      <c r="AC70" s="49"/>
      <c r="AD70" s="49"/>
      <c r="AF70" s="15">
        <f t="shared" si="57"/>
        <v>34.072000000000003</v>
      </c>
      <c r="AG70" s="15">
        <f t="shared" si="57"/>
        <v>34.466999999999999</v>
      </c>
      <c r="AH70" s="15">
        <f t="shared" si="57"/>
        <v>34.860999999999997</v>
      </c>
      <c r="AO70" s="97"/>
    </row>
    <row r="71" spans="1:41" ht="15.75" customHeight="1" x14ac:dyDescent="0.3">
      <c r="A71" s="69" t="s">
        <v>215</v>
      </c>
      <c r="B71" s="69" t="s">
        <v>216</v>
      </c>
      <c r="C71" s="41" t="s">
        <v>217</v>
      </c>
      <c r="D71" s="49">
        <v>674.71500000000003</v>
      </c>
      <c r="E71" s="49">
        <v>750.96799999999996</v>
      </c>
      <c r="F71" s="49">
        <v>772.46199999999999</v>
      </c>
      <c r="G71" s="50"/>
      <c r="H71" s="49"/>
      <c r="I71" s="49"/>
      <c r="J71" s="49"/>
      <c r="K71" s="50"/>
      <c r="L71" s="49"/>
      <c r="M71" s="49"/>
      <c r="N71" s="49"/>
      <c r="O71" s="50"/>
      <c r="P71" s="49"/>
      <c r="Q71" s="49"/>
      <c r="R71" s="49"/>
      <c r="S71" s="92"/>
      <c r="T71" s="49"/>
      <c r="U71" s="49"/>
      <c r="V71" s="49"/>
      <c r="W71" s="92"/>
      <c r="X71" s="49"/>
      <c r="Y71" s="49"/>
      <c r="Z71" s="49"/>
      <c r="AA71" s="92"/>
      <c r="AB71" s="49"/>
      <c r="AC71" s="49"/>
      <c r="AD71" s="49"/>
      <c r="AF71" s="15">
        <f t="shared" si="57"/>
        <v>674.71500000000003</v>
      </c>
      <c r="AG71" s="15">
        <f t="shared" si="57"/>
        <v>750.96799999999996</v>
      </c>
      <c r="AH71" s="15">
        <f t="shared" si="57"/>
        <v>772.46199999999999</v>
      </c>
      <c r="AO71" s="97"/>
    </row>
    <row r="72" spans="1:41" ht="15.75" customHeight="1" x14ac:dyDescent="0.3">
      <c r="A72" s="69" t="s">
        <v>218</v>
      </c>
      <c r="B72" s="69" t="s">
        <v>219</v>
      </c>
      <c r="C72" s="41" t="s">
        <v>220</v>
      </c>
      <c r="D72" s="49">
        <v>145.69300000000001</v>
      </c>
      <c r="E72" s="49">
        <v>150.495</v>
      </c>
      <c r="F72" s="49">
        <v>154.61600000000001</v>
      </c>
      <c r="G72" s="50"/>
      <c r="H72" s="49"/>
      <c r="I72" s="49"/>
      <c r="J72" s="49"/>
      <c r="K72" s="50"/>
      <c r="L72" s="49"/>
      <c r="M72" s="49"/>
      <c r="N72" s="49"/>
      <c r="O72" s="50"/>
      <c r="P72" s="49"/>
      <c r="Q72" s="49"/>
      <c r="R72" s="49"/>
      <c r="S72" s="92"/>
      <c r="T72" s="49"/>
      <c r="U72" s="49"/>
      <c r="V72" s="49"/>
      <c r="W72" s="92"/>
      <c r="X72" s="49"/>
      <c r="Y72" s="49"/>
      <c r="Z72" s="49"/>
      <c r="AA72" s="92"/>
      <c r="AB72" s="49"/>
      <c r="AC72" s="49"/>
      <c r="AD72" s="49"/>
      <c r="AF72" s="15">
        <f t="shared" si="57"/>
        <v>145.69300000000001</v>
      </c>
      <c r="AG72" s="15">
        <f t="shared" si="57"/>
        <v>150.495</v>
      </c>
      <c r="AH72" s="15">
        <f t="shared" si="57"/>
        <v>154.61600000000001</v>
      </c>
      <c r="AO72" s="97"/>
    </row>
    <row r="73" spans="1:41" ht="15.75" customHeight="1" x14ac:dyDescent="0.3">
      <c r="A73" s="69" t="s">
        <v>221</v>
      </c>
      <c r="B73" s="69" t="s">
        <v>222</v>
      </c>
      <c r="C73" s="41" t="s">
        <v>223</v>
      </c>
      <c r="D73" s="49">
        <v>993.39300000000003</v>
      </c>
      <c r="E73" s="49">
        <v>1012.687</v>
      </c>
      <c r="F73" s="49">
        <v>1027.4179999999999</v>
      </c>
      <c r="G73" s="50"/>
      <c r="H73" s="49"/>
      <c r="I73" s="49"/>
      <c r="J73" s="49"/>
      <c r="K73" s="50"/>
      <c r="L73" s="49"/>
      <c r="M73" s="49"/>
      <c r="N73" s="49"/>
      <c r="O73" s="50"/>
      <c r="P73" s="49"/>
      <c r="Q73" s="49"/>
      <c r="R73" s="49"/>
      <c r="S73" s="92"/>
      <c r="T73" s="49"/>
      <c r="U73" s="49"/>
      <c r="V73" s="49"/>
      <c r="W73" s="92"/>
      <c r="X73" s="49"/>
      <c r="Y73" s="49"/>
      <c r="Z73" s="49"/>
      <c r="AA73" s="92"/>
      <c r="AB73" s="49"/>
      <c r="AC73" s="49"/>
      <c r="AD73" s="49"/>
      <c r="AF73" s="15">
        <f t="shared" si="57"/>
        <v>993.39300000000003</v>
      </c>
      <c r="AG73" s="15">
        <f t="shared" si="57"/>
        <v>1012.687</v>
      </c>
      <c r="AH73" s="15">
        <f t="shared" si="57"/>
        <v>1027.4179999999999</v>
      </c>
      <c r="AO73" s="97"/>
    </row>
    <row r="74" spans="1:41" ht="15.75" customHeight="1" x14ac:dyDescent="0.3">
      <c r="A74" s="69" t="s">
        <v>58</v>
      </c>
      <c r="B74" s="69" t="s">
        <v>59</v>
      </c>
      <c r="C74" s="41" t="s">
        <v>224</v>
      </c>
      <c r="D74" s="49">
        <v>306.30900000000003</v>
      </c>
      <c r="E74" s="49">
        <v>316.14800000000002</v>
      </c>
      <c r="F74" s="49">
        <v>331.64699999999999</v>
      </c>
      <c r="G74" s="50"/>
      <c r="H74" s="49"/>
      <c r="I74" s="49"/>
      <c r="J74" s="49"/>
      <c r="K74" s="50"/>
      <c r="L74" s="49"/>
      <c r="M74" s="49"/>
      <c r="N74" s="49"/>
      <c r="O74" s="50"/>
      <c r="P74" s="49"/>
      <c r="Q74" s="49"/>
      <c r="R74" s="49"/>
      <c r="S74" s="92"/>
      <c r="T74" s="49"/>
      <c r="U74" s="49"/>
      <c r="V74" s="49"/>
      <c r="W74" s="92"/>
      <c r="X74" s="49"/>
      <c r="Y74" s="49"/>
      <c r="Z74" s="49"/>
      <c r="AA74" s="92"/>
      <c r="AB74" s="49"/>
      <c r="AC74" s="49"/>
      <c r="AD74" s="49"/>
      <c r="AF74" s="15">
        <f t="shared" si="57"/>
        <v>306.30900000000003</v>
      </c>
      <c r="AG74" s="15">
        <f t="shared" si="57"/>
        <v>316.14800000000002</v>
      </c>
      <c r="AH74" s="15">
        <f t="shared" si="57"/>
        <v>331.64699999999999</v>
      </c>
      <c r="AO74" s="97"/>
    </row>
    <row r="75" spans="1:41" ht="15.75" customHeight="1" x14ac:dyDescent="0.3">
      <c r="A75" s="51" t="s">
        <v>225</v>
      </c>
      <c r="B75" s="51" t="s">
        <v>226</v>
      </c>
      <c r="C75" s="47" t="s">
        <v>227</v>
      </c>
      <c r="D75" s="49">
        <v>2111.6030000000001</v>
      </c>
      <c r="E75" s="49">
        <v>2043.3889999999999</v>
      </c>
      <c r="F75" s="49">
        <v>2644.2550000000001</v>
      </c>
      <c r="G75" s="50"/>
      <c r="H75" s="49"/>
      <c r="I75" s="49"/>
      <c r="J75" s="49"/>
      <c r="K75" s="50"/>
      <c r="L75" s="49"/>
      <c r="M75" s="49"/>
      <c r="N75" s="49"/>
      <c r="O75" s="50"/>
      <c r="P75" s="49"/>
      <c r="Q75" s="49"/>
      <c r="R75" s="49"/>
      <c r="S75" s="92"/>
      <c r="T75" s="49"/>
      <c r="U75" s="49"/>
      <c r="V75" s="49"/>
      <c r="W75" s="92"/>
      <c r="X75" s="49"/>
      <c r="Y75" s="49"/>
      <c r="Z75" s="49"/>
      <c r="AA75" s="92"/>
      <c r="AB75" s="49"/>
      <c r="AC75" s="49"/>
      <c r="AD75" s="49"/>
      <c r="AF75" s="15">
        <f t="shared" si="57"/>
        <v>2111.6030000000001</v>
      </c>
      <c r="AG75" s="15">
        <f t="shared" si="57"/>
        <v>2043.3889999999999</v>
      </c>
      <c r="AH75" s="15">
        <f t="shared" si="57"/>
        <v>2644.2550000000001</v>
      </c>
      <c r="AO75" s="97"/>
    </row>
    <row r="76" spans="1:41" ht="15.75" customHeight="1" x14ac:dyDescent="0.3">
      <c r="A76" s="69" t="s">
        <v>228</v>
      </c>
      <c r="B76" s="69" t="s">
        <v>229</v>
      </c>
      <c r="C76" s="47" t="s">
        <v>230</v>
      </c>
      <c r="D76" s="49">
        <v>4.6079999999999997</v>
      </c>
      <c r="E76" s="49">
        <v>4.9870000000000001</v>
      </c>
      <c r="F76" s="49">
        <v>5.5460000000000003</v>
      </c>
      <c r="G76" s="50"/>
      <c r="H76" s="49"/>
      <c r="I76" s="49"/>
      <c r="J76" s="49"/>
      <c r="K76" s="50"/>
      <c r="L76" s="49"/>
      <c r="M76" s="49"/>
      <c r="N76" s="49"/>
      <c r="O76" s="50"/>
      <c r="P76" s="49"/>
      <c r="Q76" s="49"/>
      <c r="R76" s="49"/>
      <c r="S76" s="92"/>
      <c r="T76" s="49"/>
      <c r="U76" s="49"/>
      <c r="V76" s="49"/>
      <c r="W76" s="92"/>
      <c r="X76" s="49"/>
      <c r="Y76" s="49"/>
      <c r="Z76" s="49"/>
      <c r="AA76" s="92"/>
      <c r="AB76" s="49"/>
      <c r="AC76" s="49"/>
      <c r="AD76" s="49"/>
      <c r="AF76" s="15">
        <f t="shared" si="57"/>
        <v>4.6079999999999997</v>
      </c>
      <c r="AG76" s="15">
        <f t="shared" si="57"/>
        <v>4.9870000000000001</v>
      </c>
      <c r="AH76" s="15">
        <f t="shared" si="57"/>
        <v>5.5460000000000003</v>
      </c>
      <c r="AO76" s="97"/>
    </row>
    <row r="77" spans="1:41" ht="15.75" customHeight="1" x14ac:dyDescent="0.3">
      <c r="A77" s="69" t="s">
        <v>231</v>
      </c>
      <c r="B77" s="69" t="s">
        <v>232</v>
      </c>
      <c r="C77" s="47" t="s">
        <v>233</v>
      </c>
      <c r="D77" s="49">
        <v>2100.8139999999999</v>
      </c>
      <c r="E77" s="49">
        <v>2030.8579999999999</v>
      </c>
      <c r="F77" s="49">
        <v>2629.4989999999998</v>
      </c>
      <c r="G77" s="50"/>
      <c r="H77" s="49"/>
      <c r="I77" s="49"/>
      <c r="J77" s="49"/>
      <c r="K77" s="50"/>
      <c r="L77" s="49"/>
      <c r="M77" s="49"/>
      <c r="N77" s="49"/>
      <c r="O77" s="50"/>
      <c r="P77" s="49"/>
      <c r="Q77" s="49"/>
      <c r="R77" s="49"/>
      <c r="S77" s="92"/>
      <c r="T77" s="49"/>
      <c r="U77" s="49"/>
      <c r="V77" s="49"/>
      <c r="W77" s="92"/>
      <c r="X77" s="49"/>
      <c r="Y77" s="49"/>
      <c r="Z77" s="49"/>
      <c r="AA77" s="92"/>
      <c r="AB77" s="49"/>
      <c r="AC77" s="49"/>
      <c r="AD77" s="49"/>
      <c r="AF77" s="15">
        <f t="shared" si="57"/>
        <v>2100.8139999999999</v>
      </c>
      <c r="AG77" s="15">
        <f t="shared" si="57"/>
        <v>2030.8579999999999</v>
      </c>
      <c r="AH77" s="15">
        <f t="shared" si="57"/>
        <v>2629.4989999999998</v>
      </c>
      <c r="AO77" s="97"/>
    </row>
    <row r="78" spans="1:41" s="31" customFormat="1" ht="15.75" customHeight="1" x14ac:dyDescent="0.3">
      <c r="A78" s="70" t="s">
        <v>234</v>
      </c>
      <c r="B78" s="70" t="s">
        <v>235</v>
      </c>
      <c r="C78" s="37" t="s">
        <v>236</v>
      </c>
      <c r="D78" s="56">
        <v>5549.5829999999996</v>
      </c>
      <c r="E78" s="56">
        <v>5722.8209999999999</v>
      </c>
      <c r="F78" s="56">
        <v>5901.9059999999999</v>
      </c>
      <c r="G78" s="57"/>
      <c r="H78" s="56"/>
      <c r="I78" s="56"/>
      <c r="J78" s="56"/>
      <c r="K78" s="57"/>
      <c r="L78" s="56"/>
      <c r="M78" s="56"/>
      <c r="N78" s="56"/>
      <c r="O78" s="57"/>
      <c r="P78" s="56"/>
      <c r="Q78" s="56"/>
      <c r="R78" s="56"/>
      <c r="S78" s="91"/>
      <c r="T78" s="56"/>
      <c r="U78" s="56"/>
      <c r="V78" s="56"/>
      <c r="W78" s="91"/>
      <c r="X78" s="56"/>
      <c r="Y78" s="56"/>
      <c r="Z78" s="56"/>
      <c r="AA78" s="91"/>
      <c r="AB78" s="56"/>
      <c r="AC78" s="56"/>
      <c r="AD78" s="56"/>
      <c r="AF78" s="31">
        <f t="shared" si="57"/>
        <v>5549.5829999999996</v>
      </c>
      <c r="AG78" s="31">
        <f t="shared" si="57"/>
        <v>5722.8209999999999</v>
      </c>
      <c r="AH78" s="31">
        <f t="shared" si="57"/>
        <v>5901.9059999999999</v>
      </c>
      <c r="AO78" s="99"/>
    </row>
    <row r="79" spans="1:41" s="31" customFormat="1" ht="15.75" customHeight="1" x14ac:dyDescent="0.3">
      <c r="A79" s="71" t="s">
        <v>237</v>
      </c>
      <c r="B79" s="67" t="s">
        <v>238</v>
      </c>
      <c r="C79" s="37" t="s">
        <v>239</v>
      </c>
      <c r="D79" s="56">
        <f>4866.588-33.956</f>
        <v>4832.6319999999996</v>
      </c>
      <c r="E79" s="56">
        <f>5398.095-29.356</f>
        <v>5368.7390000000005</v>
      </c>
      <c r="F79" s="56">
        <f>5170.761-32.305</f>
        <v>5138.4560000000001</v>
      </c>
      <c r="G79" s="57"/>
      <c r="H79" s="56">
        <v>1356.261</v>
      </c>
      <c r="I79" s="56">
        <v>1420.8430000000001</v>
      </c>
      <c r="J79" s="56">
        <v>1292.6579999999999</v>
      </c>
      <c r="K79" s="57"/>
      <c r="L79" s="56">
        <v>33.472999999999999</v>
      </c>
      <c r="M79" s="56"/>
      <c r="N79" s="56"/>
      <c r="O79" s="57"/>
      <c r="P79" s="56">
        <v>284.464</v>
      </c>
      <c r="Q79" s="56">
        <v>243.19200000000001</v>
      </c>
      <c r="R79" s="56">
        <v>264.37</v>
      </c>
      <c r="S79" s="91"/>
      <c r="T79" s="56">
        <v>26.861000000000001</v>
      </c>
      <c r="U79" s="56"/>
      <c r="V79" s="56"/>
      <c r="W79" s="91"/>
      <c r="X79" s="56">
        <v>13.098000000000001</v>
      </c>
      <c r="Y79" s="56">
        <v>12.837999999999999</v>
      </c>
      <c r="Z79" s="56">
        <v>12.68</v>
      </c>
      <c r="AA79" s="91"/>
      <c r="AB79" s="56"/>
      <c r="AC79" s="56"/>
      <c r="AD79" s="56"/>
      <c r="AF79" s="31">
        <f t="shared" si="57"/>
        <v>3118.4749999999999</v>
      </c>
      <c r="AG79" s="31">
        <f t="shared" si="57"/>
        <v>3691.8660000000004</v>
      </c>
      <c r="AH79" s="31">
        <f t="shared" si="57"/>
        <v>3568.7480000000005</v>
      </c>
      <c r="AO79" s="99"/>
    </row>
    <row r="80" spans="1:41" ht="15.75" customHeight="1" x14ac:dyDescent="0.3">
      <c r="A80" s="46" t="s">
        <v>240</v>
      </c>
      <c r="B80" s="52" t="s">
        <v>241</v>
      </c>
      <c r="C80" s="41" t="s">
        <v>242</v>
      </c>
      <c r="D80" s="49">
        <v>1284.4000000000001</v>
      </c>
      <c r="E80" s="49">
        <v>1320</v>
      </c>
      <c r="F80" s="49">
        <v>1331.3</v>
      </c>
      <c r="G80" s="50"/>
      <c r="H80" s="49"/>
      <c r="I80" s="49"/>
      <c r="J80" s="49"/>
      <c r="K80" s="50"/>
      <c r="L80" s="49"/>
      <c r="M80" s="49"/>
      <c r="N80" s="49"/>
      <c r="O80" s="50"/>
      <c r="P80" s="49"/>
      <c r="Q80" s="49"/>
      <c r="R80" s="49"/>
      <c r="S80" s="92"/>
      <c r="T80" s="49"/>
      <c r="U80" s="49"/>
      <c r="V80" s="49"/>
      <c r="W80" s="92"/>
      <c r="X80" s="49"/>
      <c r="Y80" s="49"/>
      <c r="Z80" s="49"/>
      <c r="AA80" s="92"/>
      <c r="AB80" s="49"/>
      <c r="AC80" s="49"/>
      <c r="AD80" s="49"/>
      <c r="AF80" s="15">
        <f t="shared" si="57"/>
        <v>1284.4000000000001</v>
      </c>
      <c r="AG80" s="15">
        <f t="shared" si="57"/>
        <v>1320</v>
      </c>
      <c r="AH80" s="15">
        <f t="shared" si="57"/>
        <v>1331.3</v>
      </c>
      <c r="AO80" s="97"/>
    </row>
    <row r="81" spans="1:43" ht="15.75" customHeight="1" x14ac:dyDescent="0.3">
      <c r="A81" s="46" t="s">
        <v>243</v>
      </c>
      <c r="B81" s="52" t="s">
        <v>244</v>
      </c>
      <c r="C81" s="72" t="s">
        <v>245</v>
      </c>
      <c r="D81" s="49">
        <v>1080.4010000000001</v>
      </c>
      <c r="E81" s="49">
        <v>1303.837</v>
      </c>
      <c r="F81" s="49">
        <v>1262.711</v>
      </c>
      <c r="G81" s="50"/>
      <c r="H81" s="49"/>
      <c r="I81" s="49"/>
      <c r="J81" s="49"/>
      <c r="K81" s="50"/>
      <c r="L81" s="49">
        <v>0.45300000000000001</v>
      </c>
      <c r="M81" s="49"/>
      <c r="N81" s="49"/>
      <c r="O81" s="50"/>
      <c r="P81" s="49">
        <v>0.18</v>
      </c>
      <c r="Q81" s="49">
        <v>0.24</v>
      </c>
      <c r="R81" s="49">
        <v>0.18</v>
      </c>
      <c r="S81" s="92"/>
      <c r="T81" s="49">
        <v>1.4E-2</v>
      </c>
      <c r="U81" s="49"/>
      <c r="V81" s="49"/>
      <c r="W81" s="92"/>
      <c r="X81" s="49"/>
      <c r="Y81" s="49"/>
      <c r="Z81" s="49"/>
      <c r="AA81" s="92"/>
      <c r="AB81" s="49"/>
      <c r="AC81" s="49"/>
      <c r="AD81" s="49"/>
      <c r="AF81" s="15">
        <f t="shared" si="57"/>
        <v>1079.7540000000001</v>
      </c>
      <c r="AG81" s="15">
        <f t="shared" si="57"/>
        <v>1303.597</v>
      </c>
      <c r="AH81" s="15">
        <f t="shared" si="57"/>
        <v>1262.5309999999999</v>
      </c>
      <c r="AO81" s="97"/>
    </row>
    <row r="82" spans="1:43" ht="15.75" customHeight="1" x14ac:dyDescent="0.3">
      <c r="A82" s="46" t="s">
        <v>246</v>
      </c>
      <c r="B82" s="52" t="s">
        <v>247</v>
      </c>
      <c r="C82" s="41" t="s">
        <v>248</v>
      </c>
      <c r="D82" s="49">
        <v>123.27200000000001</v>
      </c>
      <c r="E82" s="49">
        <v>131.33099999999999</v>
      </c>
      <c r="F82" s="49">
        <v>136.69399999999999</v>
      </c>
      <c r="G82" s="50"/>
      <c r="H82" s="49"/>
      <c r="I82" s="49"/>
      <c r="J82" s="49"/>
      <c r="K82" s="50"/>
      <c r="L82" s="49"/>
      <c r="M82" s="49"/>
      <c r="N82" s="49"/>
      <c r="O82" s="50"/>
      <c r="P82" s="49"/>
      <c r="Q82" s="49"/>
      <c r="R82" s="49"/>
      <c r="S82" s="92"/>
      <c r="T82" s="49"/>
      <c r="U82" s="49"/>
      <c r="V82" s="49"/>
      <c r="W82" s="92"/>
      <c r="X82" s="49"/>
      <c r="Y82" s="49"/>
      <c r="Z82" s="49"/>
      <c r="AA82" s="92"/>
      <c r="AB82" s="49"/>
      <c r="AC82" s="49"/>
      <c r="AD82" s="49"/>
      <c r="AF82" s="15">
        <f t="shared" si="57"/>
        <v>123.27200000000001</v>
      </c>
      <c r="AG82" s="15">
        <f t="shared" si="57"/>
        <v>131.33099999999999</v>
      </c>
      <c r="AH82" s="15">
        <f t="shared" si="57"/>
        <v>136.69399999999999</v>
      </c>
      <c r="AO82" s="97"/>
    </row>
    <row r="83" spans="1:43" s="31" customFormat="1" ht="15.75" customHeight="1" x14ac:dyDescent="0.3">
      <c r="A83" s="36" t="s">
        <v>249</v>
      </c>
      <c r="B83" s="36" t="s">
        <v>250</v>
      </c>
      <c r="C83" s="37"/>
      <c r="D83" s="56">
        <f t="shared" ref="D83:F83" si="58">D84+D88</f>
        <v>6432.9679999999998</v>
      </c>
      <c r="E83" s="56">
        <f t="shared" si="58"/>
        <v>6405.1850000000004</v>
      </c>
      <c r="F83" s="56">
        <f t="shared" si="58"/>
        <v>6062.5260000000007</v>
      </c>
      <c r="G83" s="57"/>
      <c r="H83" s="56">
        <f t="shared" ref="H83:J83" si="59">H84+H88</f>
        <v>217.55799999999999</v>
      </c>
      <c r="I83" s="56">
        <f t="shared" si="59"/>
        <v>564.98400000000004</v>
      </c>
      <c r="J83" s="56">
        <f t="shared" si="59"/>
        <v>575.94500000000005</v>
      </c>
      <c r="K83" s="57"/>
      <c r="L83" s="56">
        <f t="shared" ref="L83" si="60">L84+L88</f>
        <v>391.15100000000001</v>
      </c>
      <c r="M83" s="56"/>
      <c r="N83" s="56"/>
      <c r="O83" s="57"/>
      <c r="P83" s="56">
        <f t="shared" ref="P83:R83" si="61">P84+P88</f>
        <v>96.686999999999998</v>
      </c>
      <c r="Q83" s="56">
        <f t="shared" si="61"/>
        <v>158.09800000000001</v>
      </c>
      <c r="R83" s="56">
        <f t="shared" si="61"/>
        <v>163.82900000000001</v>
      </c>
      <c r="S83" s="91"/>
      <c r="T83" s="56">
        <f t="shared" ref="T83" si="62">T84+T88</f>
        <v>337.05799999999999</v>
      </c>
      <c r="U83" s="56"/>
      <c r="V83" s="56"/>
      <c r="W83" s="91"/>
      <c r="X83" s="56">
        <f t="shared" ref="X83:Z83" si="63">X84+X88</f>
        <v>690.13800000000003</v>
      </c>
      <c r="Y83" s="56">
        <f t="shared" si="63"/>
        <v>317.04300000000001</v>
      </c>
      <c r="Z83" s="56">
        <f t="shared" si="63"/>
        <v>572.04200000000003</v>
      </c>
      <c r="AA83" s="91"/>
      <c r="AB83" s="56">
        <f t="shared" ref="AB83:AD83" si="64">AB84+AB88</f>
        <v>38.281999999999996</v>
      </c>
      <c r="AC83" s="56">
        <f t="shared" si="64"/>
        <v>12.157999999999999</v>
      </c>
      <c r="AD83" s="56">
        <f t="shared" si="64"/>
        <v>12.157999999999999</v>
      </c>
      <c r="AF83" s="31">
        <f t="shared" si="57"/>
        <v>4662.0940000000001</v>
      </c>
      <c r="AG83" s="31">
        <f t="shared" si="57"/>
        <v>5352.902</v>
      </c>
      <c r="AH83" s="31">
        <f t="shared" si="57"/>
        <v>4738.5520000000006</v>
      </c>
      <c r="AO83" s="99"/>
    </row>
    <row r="84" spans="1:43" s="31" customFormat="1" ht="15.75" customHeight="1" x14ac:dyDescent="0.3">
      <c r="A84" s="67" t="s">
        <v>251</v>
      </c>
      <c r="B84" s="67" t="s">
        <v>252</v>
      </c>
      <c r="C84" s="37" t="s">
        <v>253</v>
      </c>
      <c r="D84" s="56">
        <f t="shared" ref="D84:F84" si="65">D85+D86+D87</f>
        <v>5144.4529999999995</v>
      </c>
      <c r="E84" s="56">
        <f t="shared" si="65"/>
        <v>5465.9090000000006</v>
      </c>
      <c r="F84" s="56">
        <f t="shared" si="65"/>
        <v>5261.344000000001</v>
      </c>
      <c r="G84" s="57"/>
      <c r="H84" s="56">
        <f t="shared" ref="H84:J84" si="66">H85+H86+H87</f>
        <v>217.55799999999999</v>
      </c>
      <c r="I84" s="56">
        <f t="shared" si="66"/>
        <v>564.98400000000004</v>
      </c>
      <c r="J84" s="56">
        <f t="shared" si="66"/>
        <v>575.94500000000005</v>
      </c>
      <c r="K84" s="57"/>
      <c r="L84" s="56">
        <f t="shared" ref="L84" si="67">L85+L86+L87</f>
        <v>342.346</v>
      </c>
      <c r="M84" s="56"/>
      <c r="N84" s="56"/>
      <c r="O84" s="57"/>
      <c r="P84" s="56">
        <f t="shared" ref="P84:R84" si="68">P85+P86+P87</f>
        <v>59.64</v>
      </c>
      <c r="Q84" s="56">
        <f t="shared" si="68"/>
        <v>100.643</v>
      </c>
      <c r="R84" s="56">
        <f t="shared" si="68"/>
        <v>102.61499999999999</v>
      </c>
      <c r="S84" s="91"/>
      <c r="T84" s="56">
        <f t="shared" ref="T84" si="69">T85+T86+T87</f>
        <v>253.74700000000001</v>
      </c>
      <c r="U84" s="56"/>
      <c r="V84" s="56"/>
      <c r="W84" s="91"/>
      <c r="X84" s="56">
        <f t="shared" ref="X84:Z84" si="70">X85+X86+X87</f>
        <v>180.13800000000001</v>
      </c>
      <c r="Y84" s="56">
        <f t="shared" si="70"/>
        <v>37.042999999999999</v>
      </c>
      <c r="Z84" s="56">
        <f t="shared" si="70"/>
        <v>322.04200000000003</v>
      </c>
      <c r="AA84" s="91"/>
      <c r="AB84" s="56">
        <f t="shared" ref="AB84:AD84" si="71">AB85+AB86+AB87</f>
        <v>0</v>
      </c>
      <c r="AC84" s="56">
        <f t="shared" si="71"/>
        <v>0</v>
      </c>
      <c r="AD84" s="56">
        <f t="shared" si="71"/>
        <v>0</v>
      </c>
      <c r="AF84" s="31">
        <f t="shared" si="57"/>
        <v>4091.023999999999</v>
      </c>
      <c r="AG84" s="31">
        <f t="shared" si="57"/>
        <v>4763.2390000000005</v>
      </c>
      <c r="AH84" s="31">
        <f t="shared" si="57"/>
        <v>4260.7420000000011</v>
      </c>
      <c r="AO84" s="99"/>
    </row>
    <row r="85" spans="1:43" ht="15.75" customHeight="1" x14ac:dyDescent="0.3">
      <c r="A85" s="52" t="s">
        <v>254</v>
      </c>
      <c r="B85" s="52" t="s">
        <v>255</v>
      </c>
      <c r="C85" s="41" t="s">
        <v>256</v>
      </c>
      <c r="D85" s="49">
        <v>5147.03</v>
      </c>
      <c r="E85" s="49">
        <v>5456.5320000000002</v>
      </c>
      <c r="F85" s="49">
        <v>5180.6180000000004</v>
      </c>
      <c r="G85" s="50"/>
      <c r="H85" s="49">
        <v>217.55799999999999</v>
      </c>
      <c r="I85" s="49">
        <v>564.98400000000004</v>
      </c>
      <c r="J85" s="49">
        <v>575.94500000000005</v>
      </c>
      <c r="K85" s="50"/>
      <c r="L85" s="49">
        <v>337.23700000000002</v>
      </c>
      <c r="M85" s="49"/>
      <c r="N85" s="49"/>
      <c r="O85" s="50"/>
      <c r="P85" s="49">
        <v>59.64</v>
      </c>
      <c r="Q85" s="49">
        <v>100.643</v>
      </c>
      <c r="R85" s="49">
        <v>102.61499999999999</v>
      </c>
      <c r="S85" s="92"/>
      <c r="T85" s="49">
        <v>253.74700000000001</v>
      </c>
      <c r="U85" s="49"/>
      <c r="V85" s="49"/>
      <c r="W85" s="92"/>
      <c r="X85" s="49">
        <v>180.08799999999999</v>
      </c>
      <c r="Y85" s="49">
        <v>36.993000000000002</v>
      </c>
      <c r="Z85" s="49">
        <v>321.99200000000002</v>
      </c>
      <c r="AA85" s="92"/>
      <c r="AB85" s="49"/>
      <c r="AC85" s="49"/>
      <c r="AD85" s="49"/>
      <c r="AF85" s="73">
        <f>D85-H85-L85-X85-P85-T85-AB85</f>
        <v>4098.7599999999993</v>
      </c>
      <c r="AG85" s="15">
        <f t="shared" si="57"/>
        <v>4753.9119999999994</v>
      </c>
      <c r="AH85" s="15">
        <f t="shared" si="57"/>
        <v>4180.0660000000007</v>
      </c>
      <c r="AJ85" s="95">
        <f>D85-H85-L85-X85</f>
        <v>4412.1469999999999</v>
      </c>
      <c r="AK85" s="95">
        <f t="shared" ref="AK85:AL85" si="72">E85-I85-M85-Y85</f>
        <v>4854.5549999999994</v>
      </c>
      <c r="AL85" s="95">
        <f t="shared" si="72"/>
        <v>4282.6810000000005</v>
      </c>
      <c r="AO85" s="97"/>
    </row>
    <row r="86" spans="1:43" ht="15.75" customHeight="1" x14ac:dyDescent="0.3">
      <c r="A86" s="52" t="s">
        <v>257</v>
      </c>
      <c r="B86" s="52" t="s">
        <v>258</v>
      </c>
      <c r="C86" s="41" t="s">
        <v>259</v>
      </c>
      <c r="D86" s="49">
        <v>61.539000000000001</v>
      </c>
      <c r="E86" s="49">
        <v>64.099999999999994</v>
      </c>
      <c r="F86" s="49">
        <v>130.72</v>
      </c>
      <c r="G86" s="50"/>
      <c r="H86" s="49"/>
      <c r="I86" s="49"/>
      <c r="J86" s="49"/>
      <c r="K86" s="50"/>
      <c r="L86" s="49"/>
      <c r="M86" s="49"/>
      <c r="N86" s="49"/>
      <c r="O86" s="50"/>
      <c r="P86" s="49"/>
      <c r="Q86" s="49"/>
      <c r="R86" s="49"/>
      <c r="S86" s="92"/>
      <c r="T86" s="49"/>
      <c r="U86" s="49"/>
      <c r="V86" s="49"/>
      <c r="W86" s="92"/>
      <c r="X86" s="49"/>
      <c r="Y86" s="49"/>
      <c r="Z86" s="49"/>
      <c r="AA86" s="92"/>
      <c r="AB86" s="49"/>
      <c r="AC86" s="49"/>
      <c r="AD86" s="49"/>
      <c r="AF86" s="15">
        <f t="shared" si="57"/>
        <v>61.539000000000001</v>
      </c>
      <c r="AG86" s="15">
        <f t="shared" si="57"/>
        <v>64.099999999999994</v>
      </c>
      <c r="AH86" s="15">
        <f t="shared" si="57"/>
        <v>130.72</v>
      </c>
      <c r="AO86" s="97"/>
    </row>
    <row r="87" spans="1:43" ht="15.75" customHeight="1" x14ac:dyDescent="0.3">
      <c r="A87" s="52" t="s">
        <v>260</v>
      </c>
      <c r="B87" s="52" t="s">
        <v>261</v>
      </c>
      <c r="C87" s="41" t="s">
        <v>262</v>
      </c>
      <c r="D87" s="49">
        <v>-64.116</v>
      </c>
      <c r="E87" s="49">
        <v>-54.722999999999999</v>
      </c>
      <c r="F87" s="49">
        <v>-49.994</v>
      </c>
      <c r="G87" s="50"/>
      <c r="H87" s="49"/>
      <c r="I87" s="49"/>
      <c r="J87" s="49"/>
      <c r="K87" s="50"/>
      <c r="L87" s="49">
        <v>5.109</v>
      </c>
      <c r="M87" s="49"/>
      <c r="N87" s="49"/>
      <c r="O87" s="50"/>
      <c r="P87" s="49"/>
      <c r="Q87" s="49"/>
      <c r="R87" s="49"/>
      <c r="S87" s="92"/>
      <c r="T87" s="49"/>
      <c r="U87" s="49"/>
      <c r="V87" s="49"/>
      <c r="W87" s="92"/>
      <c r="X87" s="49">
        <v>0.05</v>
      </c>
      <c r="Y87" s="49">
        <v>0.05</v>
      </c>
      <c r="Z87" s="49">
        <v>0.05</v>
      </c>
      <c r="AA87" s="92"/>
      <c r="AB87" s="49"/>
      <c r="AC87" s="49"/>
      <c r="AD87" s="49"/>
      <c r="AF87" s="15">
        <f t="shared" si="57"/>
        <v>-69.274999999999991</v>
      </c>
      <c r="AG87" s="15">
        <f t="shared" si="57"/>
        <v>-54.772999999999996</v>
      </c>
      <c r="AH87" s="15">
        <f t="shared" si="57"/>
        <v>-50.043999999999997</v>
      </c>
      <c r="AO87" s="97"/>
    </row>
    <row r="88" spans="1:43" s="31" customFormat="1" ht="15.75" customHeight="1" x14ac:dyDescent="0.3">
      <c r="A88" s="67" t="s">
        <v>136</v>
      </c>
      <c r="B88" s="67" t="s">
        <v>263</v>
      </c>
      <c r="C88" s="37" t="s">
        <v>264</v>
      </c>
      <c r="D88" s="56">
        <v>1288.5150000000001</v>
      </c>
      <c r="E88" s="56">
        <v>939.27599999999995</v>
      </c>
      <c r="F88" s="56">
        <v>801.18200000000002</v>
      </c>
      <c r="G88" s="57"/>
      <c r="H88" s="56"/>
      <c r="I88" s="56"/>
      <c r="J88" s="56"/>
      <c r="K88" s="57"/>
      <c r="L88" s="56">
        <v>48.805</v>
      </c>
      <c r="M88" s="56"/>
      <c r="N88" s="56"/>
      <c r="O88" s="57"/>
      <c r="P88" s="56">
        <v>37.046999999999997</v>
      </c>
      <c r="Q88" s="56">
        <v>57.454999999999998</v>
      </c>
      <c r="R88" s="56">
        <v>61.213999999999999</v>
      </c>
      <c r="S88" s="91"/>
      <c r="T88" s="56">
        <v>83.311000000000007</v>
      </c>
      <c r="U88" s="56"/>
      <c r="V88" s="56"/>
      <c r="W88" s="91"/>
      <c r="X88" s="56">
        <v>510</v>
      </c>
      <c r="Y88" s="56">
        <v>280</v>
      </c>
      <c r="Z88" s="56">
        <v>250</v>
      </c>
      <c r="AA88" s="91"/>
      <c r="AB88" s="56">
        <v>38.281999999999996</v>
      </c>
      <c r="AC88" s="56">
        <v>12.157999999999999</v>
      </c>
      <c r="AD88" s="56">
        <v>12.157999999999999</v>
      </c>
      <c r="AF88" s="31">
        <f t="shared" si="57"/>
        <v>571.06999999999994</v>
      </c>
      <c r="AG88" s="31">
        <f t="shared" si="57"/>
        <v>589.6629999999999</v>
      </c>
      <c r="AH88" s="31">
        <f t="shared" si="57"/>
        <v>477.81</v>
      </c>
      <c r="AO88" s="99"/>
    </row>
    <row r="89" spans="1:43" ht="15.75" customHeight="1" x14ac:dyDescent="0.3">
      <c r="A89" s="74" t="s">
        <v>265</v>
      </c>
      <c r="B89" s="74" t="s">
        <v>266</v>
      </c>
      <c r="C89" s="75" t="s">
        <v>267</v>
      </c>
      <c r="D89" s="60">
        <f t="shared" ref="D89:F89" si="73">D4-D43</f>
        <v>-5912.9849999999933</v>
      </c>
      <c r="E89" s="60">
        <f t="shared" si="73"/>
        <v>-7566.023000000001</v>
      </c>
      <c r="F89" s="60">
        <f t="shared" si="73"/>
        <v>-7158.0359999999928</v>
      </c>
      <c r="G89" s="61"/>
      <c r="H89" s="60">
        <f t="shared" ref="H89:N89" si="74">H4-H43</f>
        <v>0</v>
      </c>
      <c r="I89" s="60">
        <f t="shared" si="74"/>
        <v>0</v>
      </c>
      <c r="J89" s="60">
        <f t="shared" si="74"/>
        <v>0</v>
      </c>
      <c r="K89" s="61"/>
      <c r="L89" s="60">
        <f t="shared" si="74"/>
        <v>0</v>
      </c>
      <c r="M89" s="60">
        <f t="shared" si="74"/>
        <v>0</v>
      </c>
      <c r="N89" s="60">
        <f t="shared" si="74"/>
        <v>0</v>
      </c>
      <c r="O89" s="61"/>
      <c r="P89" s="60">
        <f t="shared" ref="P89:R89" si="75">P4-P43</f>
        <v>-512.98</v>
      </c>
      <c r="Q89" s="60">
        <f t="shared" si="75"/>
        <v>-667.29200000000003</v>
      </c>
      <c r="R89" s="60">
        <f t="shared" si="75"/>
        <v>-631.23099999999999</v>
      </c>
      <c r="S89" s="88"/>
      <c r="T89" s="60">
        <f t="shared" ref="T89:V89" si="76">T4-T43</f>
        <v>-378.29599999999999</v>
      </c>
      <c r="U89" s="60">
        <f t="shared" si="76"/>
        <v>0</v>
      </c>
      <c r="V89" s="60">
        <f t="shared" si="76"/>
        <v>0</v>
      </c>
      <c r="W89" s="88"/>
      <c r="X89" s="60">
        <f t="shared" ref="X89:Z89" si="77">X4-X43</f>
        <v>-6.1050000000000182</v>
      </c>
      <c r="Y89" s="60">
        <f t="shared" si="77"/>
        <v>-9.8950000000000387</v>
      </c>
      <c r="Z89" s="60">
        <f t="shared" si="77"/>
        <v>-5.6589999999999918</v>
      </c>
      <c r="AA89" s="88"/>
      <c r="AB89" s="60">
        <f t="shared" ref="AB89:AD89" si="78">AB4-AB43</f>
        <v>-38.427</v>
      </c>
      <c r="AC89" s="60">
        <f t="shared" si="78"/>
        <v>-12.302999999999999</v>
      </c>
      <c r="AD89" s="60">
        <f t="shared" si="78"/>
        <v>-12.302999999999999</v>
      </c>
      <c r="AF89" s="15">
        <f t="shared" si="57"/>
        <v>-4977.1769999999942</v>
      </c>
      <c r="AG89" s="15">
        <f t="shared" si="57"/>
        <v>-6876.5330000000004</v>
      </c>
      <c r="AH89" s="15">
        <f t="shared" si="57"/>
        <v>-6508.8429999999935</v>
      </c>
      <c r="AO89" s="97"/>
    </row>
    <row r="90" spans="1:43" s="80" customFormat="1" ht="15.75" customHeight="1" x14ac:dyDescent="0.3">
      <c r="A90" s="76" t="s">
        <v>30</v>
      </c>
      <c r="B90" s="76" t="s">
        <v>31</v>
      </c>
      <c r="C90" s="77"/>
      <c r="D90" s="77">
        <f t="shared" ref="D90:F90" si="79">D89/D91*100</f>
        <v>-4.0999999244205725</v>
      </c>
      <c r="E90" s="77">
        <f t="shared" si="79"/>
        <v>-5.046325642138819</v>
      </c>
      <c r="F90" s="77">
        <f t="shared" si="79"/>
        <v>-4.5921273793016697</v>
      </c>
      <c r="G90" s="78"/>
      <c r="H90" s="79"/>
      <c r="I90" s="79"/>
      <c r="J90" s="79"/>
      <c r="K90" s="78"/>
      <c r="L90" s="79"/>
      <c r="M90" s="79"/>
      <c r="N90" s="79"/>
      <c r="O90" s="78"/>
      <c r="P90" s="79"/>
      <c r="Q90" s="79"/>
      <c r="R90" s="79"/>
      <c r="S90" s="78"/>
      <c r="T90" s="79"/>
      <c r="U90" s="79"/>
      <c r="V90" s="79"/>
      <c r="W90" s="78"/>
      <c r="X90" s="79"/>
      <c r="Y90" s="79"/>
      <c r="Z90" s="79"/>
      <c r="AA90" s="78"/>
      <c r="AB90" s="79"/>
      <c r="AC90" s="79"/>
      <c r="AD90" s="79"/>
      <c r="AF90" s="80">
        <f t="shared" si="57"/>
        <v>-4.0999999244205725</v>
      </c>
      <c r="AG90" s="80">
        <f t="shared" si="57"/>
        <v>-5.046325642138819</v>
      </c>
      <c r="AH90" s="80">
        <f t="shared" si="57"/>
        <v>-4.5921273793016697</v>
      </c>
      <c r="AO90" s="101"/>
    </row>
    <row r="91" spans="1:43" ht="15" customHeight="1" x14ac:dyDescent="0.3">
      <c r="A91" s="81" t="s">
        <v>268</v>
      </c>
      <c r="B91" s="81" t="s">
        <v>269</v>
      </c>
      <c r="C91" s="82"/>
      <c r="D91" s="83">
        <v>144219.149</v>
      </c>
      <c r="E91" s="83">
        <v>149931.32699999999</v>
      </c>
      <c r="F91" s="83">
        <v>155876.25099999999</v>
      </c>
      <c r="G91" s="84"/>
      <c r="H91" s="83"/>
      <c r="I91" s="83"/>
      <c r="J91" s="83"/>
      <c r="K91" s="84"/>
      <c r="L91" s="83"/>
      <c r="M91" s="83"/>
      <c r="N91" s="83"/>
      <c r="O91" s="84"/>
      <c r="P91" s="83"/>
      <c r="Q91" s="83"/>
      <c r="R91" s="83"/>
      <c r="S91" s="84"/>
      <c r="T91" s="83"/>
      <c r="U91" s="83"/>
      <c r="V91" s="83"/>
      <c r="W91" s="84"/>
      <c r="X91" s="83"/>
      <c r="Y91" s="83"/>
      <c r="Z91" s="83"/>
      <c r="AA91" s="84"/>
      <c r="AB91" s="83"/>
      <c r="AC91" s="83"/>
      <c r="AD91" s="83"/>
      <c r="AF91" s="15">
        <f t="shared" si="57"/>
        <v>144219.149</v>
      </c>
      <c r="AG91" s="15">
        <f t="shared" si="57"/>
        <v>149931.32699999999</v>
      </c>
      <c r="AH91" s="15">
        <f t="shared" si="57"/>
        <v>155876.25099999999</v>
      </c>
      <c r="AO91" s="97"/>
    </row>
    <row r="92" spans="1:43" x14ac:dyDescent="0.3">
      <c r="E92" s="73"/>
      <c r="F92" s="73"/>
      <c r="AO92" s="97"/>
    </row>
    <row r="93" spans="1:43" x14ac:dyDescent="0.3">
      <c r="P93" s="93"/>
      <c r="Q93" s="93"/>
      <c r="R93" s="93"/>
      <c r="AN93" s="15" t="s">
        <v>276</v>
      </c>
      <c r="AO93" s="102">
        <f>AO6+AO38+AO26+AO31-AO45</f>
        <v>-772.7589999999982</v>
      </c>
      <c r="AP93" s="102">
        <f t="shared" ref="AP93" si="80">AP6+AP38+AP26+AP31-AP45</f>
        <v>-2032.9700000000012</v>
      </c>
      <c r="AQ93" s="102">
        <f>AQ6+AQ38+AQ26+AQ31-AQ45</f>
        <v>-2237.8379999999815</v>
      </c>
    </row>
    <row r="94" spans="1:43" x14ac:dyDescent="0.3">
      <c r="D94" s="93"/>
      <c r="E94" s="93"/>
      <c r="F94" s="93"/>
      <c r="P94" s="93"/>
      <c r="Q94" s="93"/>
      <c r="R94" s="93"/>
    </row>
    <row r="95" spans="1:43" x14ac:dyDescent="0.3">
      <c r="D95" s="93"/>
      <c r="E95" s="93"/>
      <c r="F95" s="93"/>
    </row>
  </sheetData>
  <pageMargins left="0" right="0" top="0" bottom="0" header="0" footer="0"/>
  <pageSetup paperSize="8" scale="67" orientation="landscape" r:id="rId1"/>
  <headerFooter alignWithMargins="0">
    <oddFooter>&amp;L_x000D_&amp;1#&amp;"Calibri"&amp;10&amp;K000000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grafy</vt:lpstr>
      <vt:lpstr>Y(GID)</vt:lpstr>
      <vt:lpstr>X(S)</vt:lpstr>
      <vt:lpstr>RVS_GI_S</vt:lpstr>
      <vt:lpstr>GI</vt:lpstr>
      <vt:lpstr>ESA_2010_GG_2025</vt:lpstr>
      <vt:lpstr>ESA_2010_GG_2026_2028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Labaj Marián</dc:creator>
  <cp:lastModifiedBy>Labaj Marián</cp:lastModifiedBy>
  <dcterms:created xsi:type="dcterms:W3CDTF">2025-10-30T09:01:46Z</dcterms:created>
  <dcterms:modified xsi:type="dcterms:W3CDTF">2026-01-12T10:59:49Z</dcterms:modified>
</cp:coreProperties>
</file>