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SDO\Web NBS\Ekonomický a menový vývoj\"/>
    </mc:Choice>
  </mc:AlternateContent>
  <xr:revisionPtr revIDLastSave="0" documentId="13_ncr:1_{AE81CB1A-E61B-4522-8787-86708E5A310E}" xr6:coauthVersionLast="47" xr6:coauthVersionMax="47" xr10:uidLastSave="{00000000-0000-0000-0000-000000000000}"/>
  <bookViews>
    <workbookView xWindow="-120" yWindow="-120" windowWidth="29040" windowHeight="17640" tabRatio="908" xr2:uid="{00000000-000D-0000-FFFF-FFFF00000000}"/>
  </bookViews>
  <sheets>
    <sheet name="Summary" sheetId="22" r:id="rId1"/>
    <sheet name="GDP" sheetId="12" r:id="rId2"/>
    <sheet name="Inflation" sheetId="13" r:id="rId3"/>
    <sheet name="Labour Market" sheetId="14" r:id="rId4"/>
    <sheet name="Balance of Payments" sheetId="17" r:id="rId5"/>
    <sheet name="General Government" sheetId="21" r:id="rId6"/>
    <sheet name="Other institutions" sheetId="18" r:id="rId7"/>
  </sheets>
  <definedNames>
    <definedName name="_xlnm.Print_Area" localSheetId="1">GDP!$A$1:$AA$52</definedName>
    <definedName name="_xlnm.Print_Area" localSheetId="2">Inflation!$A$1:$AA$40</definedName>
    <definedName name="_xlnm.Print_Area" localSheetId="3">'Labour Market'!$A$1:$AE$69</definedName>
    <definedName name="_xlnm.Print_Area" localSheetId="6">'Other institutions'!$A$1:$M$29</definedName>
    <definedName name="_xlnm.Print_Area" localSheetId="0">Summary!$B$2:$M$78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0" i="21" l="1"/>
  <c r="B19" i="21"/>
  <c r="G20" i="21"/>
  <c r="B2" i="21"/>
  <c r="G28" i="17"/>
  <c r="B28" i="17"/>
  <c r="B27" i="17"/>
  <c r="B2" i="17"/>
  <c r="G56" i="14"/>
  <c r="B56" i="14"/>
  <c r="G31" i="14"/>
  <c r="B31" i="14"/>
  <c r="B55" i="14"/>
  <c r="B30" i="14"/>
  <c r="B15" i="12"/>
  <c r="B2" i="14"/>
  <c r="B2" i="13"/>
  <c r="B28" i="12"/>
  <c r="B2" i="12"/>
  <c r="G44" i="12"/>
  <c r="B44" i="12"/>
  <c r="G29" i="12"/>
  <c r="B29" i="12"/>
  <c r="G16" i="12"/>
  <c r="B16" i="12"/>
  <c r="N21" i="18" l="1"/>
  <c r="I21" i="18"/>
  <c r="D21" i="18"/>
  <c r="H23" i="21"/>
  <c r="I23" i="21"/>
  <c r="J23" i="21"/>
  <c r="K23" i="21"/>
  <c r="H24" i="21"/>
  <c r="I24" i="21"/>
  <c r="J24" i="21"/>
  <c r="K24" i="21"/>
  <c r="H25" i="21"/>
  <c r="I25" i="21"/>
  <c r="J25" i="21"/>
  <c r="K25" i="21"/>
  <c r="H26" i="21"/>
  <c r="I26" i="21"/>
  <c r="J26" i="21"/>
  <c r="K26" i="21"/>
  <c r="H27" i="21"/>
  <c r="I27" i="21"/>
  <c r="J27" i="21"/>
  <c r="K27" i="21"/>
  <c r="H29" i="21"/>
  <c r="I29" i="21"/>
  <c r="J29" i="21"/>
  <c r="K29" i="21"/>
  <c r="H30" i="21"/>
  <c r="I30" i="21"/>
  <c r="J30" i="21"/>
  <c r="K30" i="21"/>
  <c r="H31" i="21"/>
  <c r="I31" i="21"/>
  <c r="J31" i="21"/>
  <c r="K31" i="21"/>
  <c r="H32" i="21"/>
  <c r="I32" i="21"/>
  <c r="J32" i="21"/>
  <c r="K32" i="21"/>
  <c r="B2" i="22" l="1"/>
  <c r="J20" i="21" l="1"/>
  <c r="J28" i="17"/>
  <c r="J56" i="14"/>
  <c r="J31" i="14"/>
  <c r="J44" i="12"/>
  <c r="J29" i="12"/>
  <c r="J16" i="12"/>
  <c r="J40" i="21" l="1"/>
  <c r="K40" i="21" l="1"/>
  <c r="P56" i="14" l="1"/>
  <c r="P31" i="14"/>
  <c r="T31" i="14"/>
  <c r="P29" i="12"/>
  <c r="P16" i="12"/>
  <c r="K44" i="12"/>
  <c r="K29" i="12"/>
  <c r="K16" i="12"/>
  <c r="L29" i="12" l="1"/>
  <c r="T29" i="12"/>
  <c r="X29" i="12"/>
  <c r="L16" i="12"/>
  <c r="T16" i="12"/>
  <c r="X16" i="12"/>
  <c r="K20" i="21" l="1"/>
  <c r="I20" i="21"/>
  <c r="H20" i="21"/>
  <c r="I44" i="12"/>
  <c r="I29" i="12"/>
  <c r="I16" i="12"/>
  <c r="H29" i="17"/>
  <c r="H57" i="14"/>
  <c r="H32" i="14"/>
  <c r="H45" i="12"/>
  <c r="H30" i="12"/>
  <c r="H17" i="12"/>
  <c r="X28" i="17"/>
  <c r="T28" i="17"/>
  <c r="P28" i="17"/>
  <c r="L28" i="17"/>
  <c r="I28" i="17"/>
  <c r="H28" i="17"/>
  <c r="K28" i="17"/>
  <c r="X56" i="14"/>
  <c r="T56" i="14"/>
  <c r="L56" i="14"/>
  <c r="X31" i="14"/>
  <c r="L31" i="14"/>
  <c r="K56" i="14"/>
  <c r="I56" i="14"/>
  <c r="H56" i="14"/>
  <c r="H31" i="14"/>
  <c r="I31" i="14"/>
  <c r="K31" i="14"/>
  <c r="H44" i="12"/>
  <c r="H29" i="12"/>
  <c r="H16" i="12"/>
  <c r="H40" i="21" l="1"/>
  <c r="I40" i="21"/>
</calcChain>
</file>

<file path=xl/sharedStrings.xml><?xml version="1.0" encoding="utf-8"?>
<sst xmlns="http://schemas.openxmlformats.org/spreadsheetml/2006/main" count="650" uniqueCount="215">
  <si>
    <t>Q1</t>
  </si>
  <si>
    <t>Q2</t>
  </si>
  <si>
    <t>Q3</t>
  </si>
  <si>
    <t>Q4</t>
  </si>
  <si>
    <t>Verejný sektor</t>
  </si>
  <si>
    <t>Verejný dlh</t>
  </si>
  <si>
    <t>Deficit verejných financií</t>
  </si>
  <si>
    <t>NBS</t>
  </si>
  <si>
    <t>IFP</t>
  </si>
  <si>
    <t>OECD</t>
  </si>
  <si>
    <t>[% HDP, ESA 95]</t>
  </si>
  <si>
    <t>Memo tab.</t>
  </si>
  <si>
    <t>-</t>
  </si>
  <si>
    <t>%</t>
  </si>
  <si>
    <t>Spring 2025 medium-term forecast (MTF-2025Q1)</t>
  </si>
  <si>
    <t>Actual data</t>
  </si>
  <si>
    <t>Indicator</t>
  </si>
  <si>
    <t>Unit</t>
  </si>
  <si>
    <t>Price developments</t>
  </si>
  <si>
    <t>HICP inflation</t>
  </si>
  <si>
    <t>year-on-year changes in %</t>
  </si>
  <si>
    <t>CPI inflation</t>
  </si>
  <si>
    <t>GDP deflator</t>
  </si>
  <si>
    <t>Economic activity</t>
  </si>
  <si>
    <t>Gross domestic product</t>
  </si>
  <si>
    <t>year-on-year changes in %, constant prices</t>
  </si>
  <si>
    <t>Private consumption</t>
  </si>
  <si>
    <t>General government final consumption</t>
  </si>
  <si>
    <t>Gross fixed capital formation</t>
  </si>
  <si>
    <t>Exports of goods and services</t>
  </si>
  <si>
    <t>Imports of goods and services</t>
  </si>
  <si>
    <t>Net exports</t>
  </si>
  <si>
    <t>EUR millions at constant prices</t>
  </si>
  <si>
    <t>Output gap</t>
  </si>
  <si>
    <t>% of potential output</t>
  </si>
  <si>
    <t>EUR millions at current prices</t>
  </si>
  <si>
    <t>Labour market</t>
  </si>
  <si>
    <t>Employment</t>
  </si>
  <si>
    <t>thousands of persons, ESA 2010</t>
  </si>
  <si>
    <t xml:space="preserve">Employment </t>
  </si>
  <si>
    <t>year-on-year changes in %, ESA 2010</t>
  </si>
  <si>
    <t>Number of unemployed</t>
  </si>
  <si>
    <r>
      <t xml:space="preserve">thousands of persons </t>
    </r>
    <r>
      <rPr>
        <vertAlign val="superscript"/>
        <sz val="11"/>
        <color indexed="8"/>
        <rFont val="Times New Roman"/>
        <family val="1"/>
        <charset val="238"/>
      </rPr>
      <t>1)</t>
    </r>
  </si>
  <si>
    <t>Unemployment rate</t>
  </si>
  <si>
    <r>
      <t>NAIRU estimate</t>
    </r>
    <r>
      <rPr>
        <vertAlign val="superscript"/>
        <sz val="11"/>
        <color indexed="8"/>
        <rFont val="Times New Roman"/>
        <family val="1"/>
        <charset val="238"/>
      </rPr>
      <t>2)</t>
    </r>
  </si>
  <si>
    <r>
      <t>Labour productivity</t>
    </r>
    <r>
      <rPr>
        <vertAlign val="superscript"/>
        <sz val="11"/>
        <color indexed="8"/>
        <rFont val="Times New Roman"/>
        <family val="1"/>
        <charset val="238"/>
      </rPr>
      <t>3)</t>
    </r>
  </si>
  <si>
    <r>
      <t>Nominal productivity</t>
    </r>
    <r>
      <rPr>
        <vertAlign val="superscript"/>
        <sz val="11"/>
        <color indexed="8"/>
        <rFont val="Times New Roman"/>
        <family val="1"/>
        <charset val="238"/>
      </rPr>
      <t>4)</t>
    </r>
  </si>
  <si>
    <t>Nominal compensation per employee</t>
  </si>
  <si>
    <r>
      <t>Nominal wages</t>
    </r>
    <r>
      <rPr>
        <vertAlign val="superscript"/>
        <sz val="11"/>
        <color indexed="8"/>
        <rFont val="Times New Roman"/>
        <family val="1"/>
        <charset val="238"/>
      </rPr>
      <t>5)</t>
    </r>
  </si>
  <si>
    <r>
      <t>Real wages</t>
    </r>
    <r>
      <rPr>
        <vertAlign val="superscript"/>
        <sz val="11"/>
        <color indexed="8"/>
        <rFont val="Times New Roman"/>
        <family val="1"/>
        <charset val="238"/>
      </rPr>
      <t>6)</t>
    </r>
  </si>
  <si>
    <t>Households and non-profit institutions serving households</t>
  </si>
  <si>
    <t>Disposable income</t>
  </si>
  <si>
    <t>constant prices</t>
  </si>
  <si>
    <r>
      <t>Saving ratio</t>
    </r>
    <r>
      <rPr>
        <vertAlign val="superscript"/>
        <sz val="11"/>
        <color indexed="8"/>
        <rFont val="Times New Roman"/>
        <family val="1"/>
        <charset val="238"/>
      </rPr>
      <t>7)</t>
    </r>
  </si>
  <si>
    <t>% of disposable income</t>
  </si>
  <si>
    <r>
      <t>General government sector</t>
    </r>
    <r>
      <rPr>
        <b/>
        <i/>
        <vertAlign val="superscript"/>
        <sz val="11"/>
        <color indexed="8"/>
        <rFont val="Times New Roman"/>
        <family val="1"/>
        <charset val="238"/>
      </rPr>
      <t>8)</t>
    </r>
  </si>
  <si>
    <t>Total revenue</t>
  </si>
  <si>
    <t>% of GDP</t>
  </si>
  <si>
    <t>Total expenditure</t>
  </si>
  <si>
    <r>
      <t>General government balance</t>
    </r>
    <r>
      <rPr>
        <vertAlign val="superscript"/>
        <sz val="11"/>
        <color indexed="8"/>
        <rFont val="Times New Roman"/>
        <family val="1"/>
        <charset val="238"/>
      </rPr>
      <t>9)</t>
    </r>
  </si>
  <si>
    <t>Cyclical component</t>
  </si>
  <si>
    <t>% of trend GDP</t>
  </si>
  <si>
    <t>Structural balance</t>
  </si>
  <si>
    <t>Cyclically adjusted primary balance</t>
  </si>
  <si>
    <r>
      <t>Fiscal stance</t>
    </r>
    <r>
      <rPr>
        <vertAlign val="superscript"/>
        <sz val="11"/>
        <color indexed="8"/>
        <rFont val="Times New Roman"/>
        <family val="1"/>
        <charset val="238"/>
      </rPr>
      <t>10)</t>
    </r>
  </si>
  <si>
    <t>year-on-year change in p.p.</t>
  </si>
  <si>
    <t>General government gross debt</t>
  </si>
  <si>
    <t>Balance of payments</t>
  </si>
  <si>
    <t>Goods balance</t>
  </si>
  <si>
    <t>Current acount</t>
  </si>
  <si>
    <t>External environment and technical assumptions</t>
  </si>
  <si>
    <t>Slovakia´s foreign demand</t>
  </si>
  <si>
    <r>
      <t>USD/EUR exchange rate</t>
    </r>
    <r>
      <rPr>
        <vertAlign val="superscript"/>
        <sz val="11"/>
        <color indexed="8"/>
        <rFont val="Times New Roman"/>
        <family val="1"/>
        <charset val="238"/>
      </rPr>
      <t xml:space="preserve">11)12) </t>
    </r>
  </si>
  <si>
    <t>level</t>
  </si>
  <si>
    <r>
      <t>Oil price in USD</t>
    </r>
    <r>
      <rPr>
        <vertAlign val="superscript"/>
        <sz val="11"/>
        <color indexed="8"/>
        <rFont val="Times New Roman"/>
        <family val="1"/>
        <charset val="238"/>
      </rPr>
      <t xml:space="preserve">11)12) </t>
    </r>
  </si>
  <si>
    <r>
      <t>Oil price in USD</t>
    </r>
    <r>
      <rPr>
        <vertAlign val="superscript"/>
        <sz val="11"/>
        <color indexed="8"/>
        <rFont val="Times New Roman"/>
        <family val="1"/>
        <charset val="238"/>
      </rPr>
      <t>11)</t>
    </r>
  </si>
  <si>
    <r>
      <t>Oil price in EUR</t>
    </r>
    <r>
      <rPr>
        <vertAlign val="superscript"/>
        <sz val="11"/>
        <color indexed="8"/>
        <rFont val="Times New Roman"/>
        <family val="1"/>
        <charset val="238"/>
      </rPr>
      <t>11)</t>
    </r>
  </si>
  <si>
    <t xml:space="preserve">Non-energy commodity prices in USD </t>
  </si>
  <si>
    <t xml:space="preserve">3-month EURIBOR </t>
  </si>
  <si>
    <t>% p.a.</t>
  </si>
  <si>
    <t>10-Y Slovak government bond yield</t>
  </si>
  <si>
    <t>Source: NBS, ECB, and SO SR</t>
  </si>
  <si>
    <t xml:space="preserve">  1) Labour Force Survey</t>
  </si>
  <si>
    <t xml:space="preserve">  2) Non-accelerating inflation rate of unemployment</t>
  </si>
  <si>
    <t xml:space="preserve">  3) GDP at constant prices / employment (ESA 2010)</t>
  </si>
  <si>
    <t xml:space="preserve">  4) Nominal GDP divided by persons in employment (according to SO SR quarterly statistical reporting)</t>
  </si>
  <si>
    <t xml:space="preserve">  5) Average monthly wages (ESA 2010)</t>
  </si>
  <si>
    <t xml:space="preserve">  6) Wages (ESA 2010) deflated by CPI inflation</t>
  </si>
  <si>
    <t xml:space="preserve">  7) Saving ratio = gross savings / (gross disposable income + adjustment for any pension entitlements change)*100</t>
  </si>
  <si>
    <t>Gross savings = gross disposable income + adjustment for any pension entitlemensts change - private consumption</t>
  </si>
  <si>
    <t xml:space="preserve">  8) Sector S.13</t>
  </si>
  <si>
    <t xml:space="preserve">  9) B.9n - Net lending (+) / net borrowing (-)</t>
  </si>
  <si>
    <t>10) Year-on-year change in cyclically adjusted primary balance; a positive value denotes a restrictive stance</t>
  </si>
  <si>
    <t>11) Year-on-year change percentage changes and changes vis-à-vis the previous forecast are calculated from unrounded figures</t>
  </si>
  <si>
    <t>12) Changes vis-à-vis the previous forecast (percentages)</t>
  </si>
  <si>
    <t>Tab. 1 Gross domestic product</t>
  </si>
  <si>
    <t>mil. EUR, curr. p.</t>
  </si>
  <si>
    <t xml:space="preserve">Private consumption </t>
  </si>
  <si>
    <t>Domestic demand</t>
  </si>
  <si>
    <t>Export of goods and services</t>
  </si>
  <si>
    <t>Import of goods and services</t>
  </si>
  <si>
    <t>growth in %, const. p.</t>
  </si>
  <si>
    <t>p. p., const. p.</t>
  </si>
  <si>
    <t>Change in inventories</t>
  </si>
  <si>
    <t>Source: NBS, SO SR</t>
  </si>
  <si>
    <t>Private investment</t>
  </si>
  <si>
    <t>Public investment</t>
  </si>
  <si>
    <t>Tab. 2 Price development</t>
  </si>
  <si>
    <t>HICP inflation (average)</t>
  </si>
  <si>
    <t>growth %, nsa</t>
  </si>
  <si>
    <t>Energy prices</t>
  </si>
  <si>
    <t>Food prices</t>
  </si>
  <si>
    <t>Service prices</t>
  </si>
  <si>
    <t>Non-energy industrial goods prices</t>
  </si>
  <si>
    <t>HICP inflation excluding energy</t>
  </si>
  <si>
    <t>HICP inflation excluding energy and food</t>
  </si>
  <si>
    <t>Demand inflation</t>
  </si>
  <si>
    <t>CPI inflation (average)</t>
  </si>
  <si>
    <t>growth %, sa</t>
  </si>
  <si>
    <t>Private consumption deflator</t>
  </si>
  <si>
    <t>Government consumption deflator</t>
  </si>
  <si>
    <t>Gross fixed capital formation deflator</t>
  </si>
  <si>
    <t>Export deflator</t>
  </si>
  <si>
    <t>Import deflator</t>
  </si>
  <si>
    <r>
      <t>Terms of trade</t>
    </r>
    <r>
      <rPr>
        <vertAlign val="superscript"/>
        <sz val="11"/>
        <color indexed="8"/>
        <rFont val="Times New Roman"/>
        <family val="1"/>
        <charset val="238"/>
      </rPr>
      <t>1)</t>
    </r>
  </si>
  <si>
    <r>
      <t>Unit labour costs</t>
    </r>
    <r>
      <rPr>
        <vertAlign val="superscript"/>
        <sz val="11"/>
        <color indexed="8"/>
        <rFont val="Times New Roman"/>
        <family val="1"/>
        <charset val="238"/>
      </rPr>
      <t>2)</t>
    </r>
  </si>
  <si>
    <t>growth %</t>
  </si>
  <si>
    <t>1) Export deflator / import deflator</t>
  </si>
  <si>
    <t>2) Compensation per employee in current prices / labour productivity (ESA 2010) at constant prices</t>
  </si>
  <si>
    <t>growth %, y-o-y, nsa</t>
  </si>
  <si>
    <t>Tab. 3 Labour Market</t>
  </si>
  <si>
    <t>Development of employment, unemployment</t>
  </si>
  <si>
    <t>ths. of per., ESA 2010</t>
  </si>
  <si>
    <t>Employees</t>
  </si>
  <si>
    <t>Self-employed</t>
  </si>
  <si>
    <t>Unemployment</t>
  </si>
  <si>
    <t>ths. of per., LFS</t>
  </si>
  <si>
    <t>Compensation and wages</t>
  </si>
  <si>
    <t>Compensation per employee, nominal</t>
  </si>
  <si>
    <t>EUR</t>
  </si>
  <si>
    <r>
      <t>Average wage, nominal</t>
    </r>
    <r>
      <rPr>
        <vertAlign val="superscript"/>
        <sz val="11"/>
        <color indexed="8"/>
        <rFont val="Times New Roman"/>
        <family val="1"/>
        <charset val="238"/>
      </rPr>
      <t>1)</t>
    </r>
  </si>
  <si>
    <t>Average wage, private sector</t>
  </si>
  <si>
    <t>EUR, const. p.</t>
  </si>
  <si>
    <t>Compensation of employees</t>
  </si>
  <si>
    <t>% of GDP, curr. p.</t>
  </si>
  <si>
    <t>Demography</t>
  </si>
  <si>
    <t>Working age population</t>
  </si>
  <si>
    <t>Labour force</t>
  </si>
  <si>
    <r>
      <t>Participation rate</t>
    </r>
    <r>
      <rPr>
        <vertAlign val="superscript"/>
        <sz val="11"/>
        <color indexed="8"/>
        <rFont val="Times New Roman"/>
        <family val="1"/>
        <charset val="238"/>
      </rPr>
      <t>4)</t>
    </r>
  </si>
  <si>
    <r>
      <t>NAIRU estimate</t>
    </r>
    <r>
      <rPr>
        <vertAlign val="superscript"/>
        <sz val="11"/>
        <color indexed="8"/>
        <rFont val="Times New Roman"/>
        <family val="1"/>
        <charset val="238"/>
      </rPr>
      <t>5)</t>
    </r>
  </si>
  <si>
    <t>growth in %</t>
  </si>
  <si>
    <t>change in p.p.</t>
  </si>
  <si>
    <t>Working age population (15 - 64 y.)</t>
  </si>
  <si>
    <t>1) Average monthly wages according to ESA 2010</t>
  </si>
  <si>
    <t>3) GDP in constant prices / employment (ESA 2010)</t>
  </si>
  <si>
    <t>4) Labour force in thousands of persons / working age population in thousands of persons</t>
  </si>
  <si>
    <t>5) Non-accelerating inflation rate of unemployment</t>
  </si>
  <si>
    <t>Tab. 4 Balance of Payments</t>
  </si>
  <si>
    <t>Export, import of goods and services in ESA methodology</t>
  </si>
  <si>
    <t>ESA 2010, mil. EUR, const. p.</t>
  </si>
  <si>
    <t>Export of goods and services within eurozone</t>
  </si>
  <si>
    <t>Export of goods and services out of eurozone</t>
  </si>
  <si>
    <t>Import of goods and services within eurozone</t>
  </si>
  <si>
    <t>Import of goods and services out of eurozone</t>
  </si>
  <si>
    <t>Net export</t>
  </si>
  <si>
    <t>Export, import of goods and services in BoP methodology</t>
  </si>
  <si>
    <r>
      <t>BoP, mil. EUR,</t>
    </r>
    <r>
      <rPr>
        <sz val="11"/>
        <color indexed="10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curr. p.</t>
    </r>
  </si>
  <si>
    <t>BoP, mil. EUR, curr. p.</t>
  </si>
  <si>
    <t>Trade balance (goods and services)</t>
  </si>
  <si>
    <t>Current account</t>
  </si>
  <si>
    <t>Memo item: nominal GDP</t>
  </si>
  <si>
    <t>ESA 2010, mil. EUR, curr. p.</t>
  </si>
  <si>
    <t>Tab. 5 General Government  (S.13)</t>
  </si>
  <si>
    <t>Balance of revenues and expenditures</t>
  </si>
  <si>
    <r>
      <t xml:space="preserve">General government balance </t>
    </r>
    <r>
      <rPr>
        <vertAlign val="superscript"/>
        <sz val="11"/>
        <color indexed="8"/>
        <rFont val="Times New Roman"/>
        <family val="1"/>
        <charset val="238"/>
      </rPr>
      <t>1)</t>
    </r>
  </si>
  <si>
    <t>ESA 2010, mil. EUR</t>
  </si>
  <si>
    <t>Primary balance</t>
  </si>
  <si>
    <t>Current revenue</t>
  </si>
  <si>
    <t>Capital revenue</t>
  </si>
  <si>
    <t>Primary expenditure</t>
  </si>
  <si>
    <t>Current expenditure</t>
  </si>
  <si>
    <t>Capital expenditure</t>
  </si>
  <si>
    <r>
      <t>General government balance</t>
    </r>
    <r>
      <rPr>
        <vertAlign val="superscript"/>
        <sz val="11"/>
        <color indexed="8"/>
        <rFont val="Times New Roman"/>
        <family val="1"/>
        <charset val="238"/>
      </rPr>
      <t>1)</t>
    </r>
  </si>
  <si>
    <t>Structural development</t>
  </si>
  <si>
    <r>
      <t>Fiscal stance</t>
    </r>
    <r>
      <rPr>
        <vertAlign val="superscript"/>
        <sz val="11"/>
        <color indexed="8"/>
        <rFont val="Times New Roman"/>
        <family val="1"/>
        <charset val="238"/>
      </rPr>
      <t>2)</t>
    </r>
  </si>
  <si>
    <t>1) B.9n - Net lending (+) / net borrowing (-)</t>
  </si>
  <si>
    <t>2) Year-on-year change in cyclically adjusted primary balance; a positive value denotes a restrictive stance</t>
  </si>
  <si>
    <t>Tab. 6 Comparison of predictions of selected institutions</t>
  </si>
  <si>
    <t>The values ​​in the table are as annual growth in %, unless otherwise indicated.</t>
  </si>
  <si>
    <t>EC</t>
  </si>
  <si>
    <t>IMF</t>
  </si>
  <si>
    <t>Gross domestic product (const. p.)</t>
  </si>
  <si>
    <t>Private consumption (const. p.)</t>
  </si>
  <si>
    <t>Government consumption (const. p.)</t>
  </si>
  <si>
    <t>Gross fixed capital formation (const. p.)</t>
  </si>
  <si>
    <t>Export of goods and services (const. p.)</t>
  </si>
  <si>
    <t>Import of goods and services (const. p.)</t>
  </si>
  <si>
    <r>
      <t>HICP inflation</t>
    </r>
    <r>
      <rPr>
        <vertAlign val="superscript"/>
        <sz val="11"/>
        <color theme="1"/>
        <rFont val="Cambria"/>
        <family val="1"/>
        <charset val="238"/>
        <scheme val="major"/>
      </rPr>
      <t>1</t>
    </r>
    <r>
      <rPr>
        <vertAlign val="superscript"/>
        <sz val="11"/>
        <color indexed="8"/>
        <rFont val="Cambria"/>
        <family val="1"/>
        <charset val="238"/>
      </rPr>
      <t>)</t>
    </r>
  </si>
  <si>
    <t>Employment (ESA 2010)</t>
  </si>
  <si>
    <t>Unemployment rate (%)</t>
  </si>
  <si>
    <t>Average wage, nominal</t>
  </si>
  <si>
    <t>General government deficit (% of GDP)</t>
  </si>
  <si>
    <t>Government debt (% of GDP)</t>
  </si>
  <si>
    <t>Current account (% of GDP)</t>
  </si>
  <si>
    <t>1) IMF: index CPI</t>
  </si>
  <si>
    <t>Source:</t>
  </si>
  <si>
    <t>European Commision -  European Economic Forecast (Autumn Forecast, November 2024)</t>
  </si>
  <si>
    <t>Internation Monetary Fund - World economic outlook (October 2024)</t>
  </si>
  <si>
    <t>OECD - Economic Outlook (December 2024)</t>
  </si>
  <si>
    <t>Difference vis-à-vis the winter 2024 forecast (MTF-2024Q4)</t>
  </si>
  <si>
    <t>2) Wages (ESA 2010) deflated by CPI inflation</t>
  </si>
  <si>
    <t>Average wage, public sector</t>
  </si>
  <si>
    <r>
      <t>Average wage, real</t>
    </r>
    <r>
      <rPr>
        <vertAlign val="superscript"/>
        <sz val="11"/>
        <color theme="1"/>
        <rFont val="Cambria"/>
        <family val="1"/>
        <charset val="238"/>
        <scheme val="major"/>
      </rPr>
      <t>2)</t>
    </r>
  </si>
  <si>
    <t>National Bank of Slovakia - Spring Medium-Term Forecast 2025Q1</t>
  </si>
  <si>
    <t>Institute for Financial Policy - Macroeconomic Forecast (February 2025), GG deficit (target) and GG debt from the Public sector budget for the years 2025 to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</si>
</sst>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B]mmm\-yy;@"/>
    <numFmt numFmtId="165" formatCode="0.0"/>
    <numFmt numFmtId="166" formatCode="#,##0.0"/>
  </numFmts>
  <fonts count="58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sz val="10"/>
      <name val="Helv"/>
    </font>
    <font>
      <sz val="11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CE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vertAlign val="superscript"/>
      <sz val="11"/>
      <color indexed="8"/>
      <name val="Cambria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4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b/>
      <i/>
      <sz val="11"/>
      <color theme="1"/>
      <name val="Cambria"/>
      <family val="1"/>
      <charset val="238"/>
      <scheme val="major"/>
    </font>
    <font>
      <b/>
      <i/>
      <u/>
      <sz val="11"/>
      <color theme="1"/>
      <name val="Cambria"/>
      <family val="1"/>
      <charset val="238"/>
      <scheme val="major"/>
    </font>
    <font>
      <b/>
      <i/>
      <sz val="16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sz val="11"/>
      <name val="Cambria"/>
      <family val="1"/>
      <charset val="238"/>
      <scheme val="major"/>
    </font>
    <font>
      <i/>
      <sz val="11"/>
      <color theme="1"/>
      <name val="Cambria"/>
      <family val="1"/>
      <charset val="238"/>
      <scheme val="major"/>
    </font>
    <font>
      <sz val="12"/>
      <color theme="1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  <font>
      <i/>
      <u/>
      <sz val="11"/>
      <color theme="1"/>
      <name val="Cambria"/>
      <family val="1"/>
      <charset val="238"/>
      <scheme val="major"/>
    </font>
    <font>
      <vertAlign val="superscript"/>
      <sz val="11"/>
      <color theme="1"/>
      <name val="Cambria"/>
      <family val="1"/>
      <charset val="238"/>
      <scheme val="major"/>
    </font>
    <font>
      <vertAlign val="superscript"/>
      <sz val="11"/>
      <color indexed="8"/>
      <name val="Times New Roman"/>
      <family val="1"/>
      <charset val="238"/>
    </font>
    <font>
      <b/>
      <i/>
      <vertAlign val="superscript"/>
      <sz val="11"/>
      <color indexed="8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sz val="11"/>
      <name val="Times New Roman"/>
      <family val="1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7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0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7" borderId="0" applyNumberFormat="0" applyBorder="0" applyAlignment="0" applyProtection="0"/>
    <xf numFmtId="0" fontId="24" fillId="16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8" borderId="0" applyNumberFormat="0" applyBorder="0" applyAlignment="0" applyProtection="0"/>
    <xf numFmtId="0" fontId="7" fillId="24" borderId="0" applyNumberFormat="0" applyBorder="0" applyAlignment="0" applyProtection="0"/>
    <xf numFmtId="0" fontId="8" fillId="3" borderId="0" applyNumberFormat="0" applyBorder="0" applyAlignment="0" applyProtection="0"/>
    <xf numFmtId="0" fontId="9" fillId="8" borderId="1" applyNumberFormat="0" applyAlignment="0" applyProtection="0"/>
    <xf numFmtId="0" fontId="25" fillId="0" borderId="2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25" borderId="8" applyNumberFormat="0" applyAlignment="0" applyProtection="0"/>
    <xf numFmtId="0" fontId="26" fillId="3" borderId="0" applyNumberFormat="0" applyBorder="0" applyAlignment="0" applyProtection="0"/>
    <xf numFmtId="0" fontId="16" fillId="7" borderId="1" applyNumberFormat="0" applyAlignment="0" applyProtection="0"/>
    <xf numFmtId="0" fontId="27" fillId="25" borderId="8" applyNumberFormat="0" applyAlignment="0" applyProtection="0"/>
    <xf numFmtId="0" fontId="17" fillId="0" borderId="9" applyNumberFormat="0" applyFill="0" applyAlignment="0" applyProtection="0"/>
    <xf numFmtId="0" fontId="28" fillId="0" borderId="3" applyNumberFormat="0" applyFill="0" applyAlignment="0" applyProtection="0"/>
    <xf numFmtId="0" fontId="29" fillId="0" borderId="5" applyNumberFormat="0" applyFill="0" applyAlignment="0" applyProtection="0"/>
    <xf numFmtId="0" fontId="30" fillId="0" borderId="6" applyNumberFormat="0" applyFill="0" applyAlignment="0" applyProtection="0"/>
    <xf numFmtId="0" fontId="3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8" fillId="15" borderId="0" applyNumberFormat="0" applyBorder="0" applyAlignment="0" applyProtection="0"/>
    <xf numFmtId="0" fontId="31" fillId="1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5" fillId="0" borderId="0"/>
    <xf numFmtId="0" fontId="3" fillId="0" borderId="0"/>
    <xf numFmtId="0" fontId="41" fillId="0" borderId="0"/>
    <xf numFmtId="0" fontId="3" fillId="0" borderId="0"/>
    <xf numFmtId="0" fontId="40" fillId="0" borderId="0"/>
    <xf numFmtId="0" fontId="3" fillId="0" borderId="0"/>
    <xf numFmtId="0" fontId="23" fillId="0" borderId="0"/>
    <xf numFmtId="0" fontId="3" fillId="9" borderId="10" applyNumberFormat="0" applyFont="0" applyAlignment="0" applyProtection="0"/>
    <xf numFmtId="0" fontId="19" fillId="8" borderId="11" applyNumberFormat="0" applyAlignment="0" applyProtection="0"/>
    <xf numFmtId="9" fontId="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2" fillId="0" borderId="9" applyNumberFormat="0" applyFill="0" applyAlignment="0" applyProtection="0"/>
    <xf numFmtId="0" fontId="33" fillId="4" borderId="0" applyNumberFormat="0" applyBorder="0" applyAlignment="0" applyProtection="0"/>
    <xf numFmtId="0" fontId="4" fillId="0" borderId="0"/>
    <xf numFmtId="0" fontId="3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35" fillId="7" borderId="1" applyNumberFormat="0" applyAlignment="0" applyProtection="0"/>
    <xf numFmtId="0" fontId="36" fillId="14" borderId="1" applyNumberFormat="0" applyAlignment="0" applyProtection="0"/>
    <xf numFmtId="0" fontId="37" fillId="14" borderId="11" applyNumberFormat="0" applyAlignment="0" applyProtection="0"/>
    <xf numFmtId="0" fontId="3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24" borderId="0" applyNumberFormat="0" applyBorder="0" applyAlignment="0" applyProtection="0"/>
  </cellStyleXfs>
  <cellXfs count="331">
    <xf numFmtId="0" fontId="0" fillId="0" borderId="0" xfId="0"/>
    <xf numFmtId="0" fontId="43" fillId="26" borderId="15" xfId="0" applyFont="1" applyFill="1" applyBorder="1"/>
    <xf numFmtId="0" fontId="43" fillId="26" borderId="16" xfId="0" applyFont="1" applyFill="1" applyBorder="1"/>
    <xf numFmtId="165" fontId="43" fillId="0" borderId="18" xfId="0" applyNumberFormat="1" applyFont="1" applyFill="1" applyBorder="1" applyAlignment="1">
      <alignment horizontal="center"/>
    </xf>
    <xf numFmtId="0" fontId="44" fillId="26" borderId="19" xfId="0" applyFont="1" applyFill="1" applyBorder="1" applyAlignment="1">
      <alignment horizontal="left" vertical="center"/>
    </xf>
    <xf numFmtId="0" fontId="44" fillId="26" borderId="20" xfId="0" applyFont="1" applyFill="1" applyBorder="1" applyAlignment="1">
      <alignment horizontal="left" vertical="center"/>
    </xf>
    <xf numFmtId="0" fontId="45" fillId="26" borderId="15" xfId="0" applyFont="1" applyFill="1" applyBorder="1" applyAlignment="1">
      <alignment horizontal="left" vertical="center"/>
    </xf>
    <xf numFmtId="0" fontId="45" fillId="26" borderId="0" xfId="0" applyFont="1" applyFill="1" applyBorder="1" applyAlignment="1">
      <alignment horizontal="left" vertical="center"/>
    </xf>
    <xf numFmtId="0" fontId="46" fillId="0" borderId="0" xfId="0" applyFont="1"/>
    <xf numFmtId="0" fontId="43" fillId="0" borderId="0" xfId="0" applyFont="1"/>
    <xf numFmtId="0" fontId="47" fillId="0" borderId="21" xfId="0" applyFont="1" applyBorder="1" applyAlignment="1">
      <alignment horizontal="center"/>
    </xf>
    <xf numFmtId="0" fontId="47" fillId="0" borderId="22" xfId="0" applyFont="1" applyBorder="1" applyAlignment="1">
      <alignment horizontal="center"/>
    </xf>
    <xf numFmtId="0" fontId="47" fillId="0" borderId="23" xfId="0" applyFont="1" applyBorder="1" applyAlignment="1">
      <alignment horizontal="center"/>
    </xf>
    <xf numFmtId="0" fontId="47" fillId="0" borderId="24" xfId="0" applyFont="1" applyBorder="1" applyAlignment="1">
      <alignment horizontal="center"/>
    </xf>
    <xf numFmtId="0" fontId="44" fillId="27" borderId="25" xfId="0" applyFont="1" applyFill="1" applyBorder="1"/>
    <xf numFmtId="0" fontId="43" fillId="27" borderId="26" xfId="0" applyFont="1" applyFill="1" applyBorder="1"/>
    <xf numFmtId="0" fontId="43" fillId="27" borderId="27" xfId="0" applyFont="1" applyFill="1" applyBorder="1"/>
    <xf numFmtId="0" fontId="43" fillId="27" borderId="27" xfId="0" applyFont="1" applyFill="1" applyBorder="1" applyAlignment="1">
      <alignment horizontal="right"/>
    </xf>
    <xf numFmtId="0" fontId="43" fillId="27" borderId="28" xfId="0" applyFont="1" applyFill="1" applyBorder="1" applyAlignment="1">
      <alignment horizontal="center"/>
    </xf>
    <xf numFmtId="0" fontId="43" fillId="27" borderId="26" xfId="0" applyFont="1" applyFill="1" applyBorder="1" applyAlignment="1">
      <alignment horizontal="center"/>
    </xf>
    <xf numFmtId="0" fontId="43" fillId="27" borderId="29" xfId="0" applyFont="1" applyFill="1" applyBorder="1" applyAlignment="1">
      <alignment horizontal="center"/>
    </xf>
    <xf numFmtId="0" fontId="43" fillId="0" borderId="15" xfId="0" applyFont="1" applyBorder="1"/>
    <xf numFmtId="0" fontId="43" fillId="0" borderId="30" xfId="0" applyFont="1" applyBorder="1"/>
    <xf numFmtId="0" fontId="43" fillId="0" borderId="30" xfId="0" applyFont="1" applyBorder="1" applyAlignment="1">
      <alignment horizontal="right"/>
    </xf>
    <xf numFmtId="165" fontId="43" fillId="26" borderId="18" xfId="0" applyNumberFormat="1" applyFont="1" applyFill="1" applyBorder="1" applyAlignment="1">
      <alignment horizontal="right"/>
    </xf>
    <xf numFmtId="165" fontId="43" fillId="26" borderId="0" xfId="0" applyNumberFormat="1" applyFont="1" applyFill="1" applyBorder="1" applyAlignment="1">
      <alignment horizontal="right"/>
    </xf>
    <xf numFmtId="165" fontId="43" fillId="26" borderId="31" xfId="0" applyNumberFormat="1" applyFont="1" applyFill="1" applyBorder="1" applyAlignment="1">
      <alignment horizontal="right"/>
    </xf>
    <xf numFmtId="165" fontId="43" fillId="26" borderId="16" xfId="0" applyNumberFormat="1" applyFont="1" applyFill="1" applyBorder="1" applyAlignment="1">
      <alignment horizontal="right"/>
    </xf>
    <xf numFmtId="165" fontId="43" fillId="0" borderId="0" xfId="0" applyNumberFormat="1" applyFont="1"/>
    <xf numFmtId="165" fontId="43" fillId="0" borderId="18" xfId="0" applyNumberFormat="1" applyFont="1" applyBorder="1" applyAlignment="1">
      <alignment horizontal="right"/>
    </xf>
    <xf numFmtId="165" fontId="43" fillId="0" borderId="0" xfId="0" applyNumberFormat="1" applyFont="1" applyBorder="1" applyAlignment="1">
      <alignment horizontal="right"/>
    </xf>
    <xf numFmtId="165" fontId="43" fillId="0" borderId="16" xfId="0" applyNumberFormat="1" applyFont="1" applyBorder="1" applyAlignment="1">
      <alignment horizontal="right"/>
    </xf>
    <xf numFmtId="165" fontId="43" fillId="27" borderId="28" xfId="0" applyNumberFormat="1" applyFont="1" applyFill="1" applyBorder="1" applyAlignment="1">
      <alignment horizontal="right"/>
    </xf>
    <xf numFmtId="165" fontId="43" fillId="27" borderId="26" xfId="0" applyNumberFormat="1" applyFont="1" applyFill="1" applyBorder="1" applyAlignment="1">
      <alignment horizontal="right"/>
    </xf>
    <xf numFmtId="165" fontId="43" fillId="27" borderId="29" xfId="0" applyNumberFormat="1" applyFont="1" applyFill="1" applyBorder="1" applyAlignment="1">
      <alignment horizontal="right"/>
    </xf>
    <xf numFmtId="3" fontId="43" fillId="0" borderId="18" xfId="0" applyNumberFormat="1" applyFont="1" applyBorder="1" applyAlignment="1">
      <alignment horizontal="right"/>
    </xf>
    <xf numFmtId="3" fontId="43" fillId="0" borderId="0" xfId="0" applyNumberFormat="1" applyFont="1" applyBorder="1" applyAlignment="1">
      <alignment horizontal="right"/>
    </xf>
    <xf numFmtId="0" fontId="43" fillId="0" borderId="18" xfId="0" applyFont="1" applyBorder="1" applyAlignment="1">
      <alignment horizontal="right"/>
    </xf>
    <xf numFmtId="0" fontId="43" fillId="0" borderId="0" xfId="0" applyFont="1" applyBorder="1" applyAlignment="1">
      <alignment horizontal="right"/>
    </xf>
    <xf numFmtId="0" fontId="43" fillId="27" borderId="28" xfId="0" applyFont="1" applyFill="1" applyBorder="1" applyAlignment="1">
      <alignment horizontal="right"/>
    </xf>
    <xf numFmtId="0" fontId="43" fillId="27" borderId="26" xfId="0" applyFont="1" applyFill="1" applyBorder="1" applyAlignment="1">
      <alignment horizontal="right"/>
    </xf>
    <xf numFmtId="1" fontId="43" fillId="0" borderId="18" xfId="0" applyNumberFormat="1" applyFont="1" applyBorder="1" applyAlignment="1">
      <alignment horizontal="right"/>
    </xf>
    <xf numFmtId="1" fontId="43" fillId="0" borderId="0" xfId="0" applyNumberFormat="1" applyFont="1" applyBorder="1" applyAlignment="1">
      <alignment horizontal="right"/>
    </xf>
    <xf numFmtId="165" fontId="43" fillId="0" borderId="18" xfId="0" applyNumberFormat="1" applyFont="1" applyFill="1" applyBorder="1" applyAlignment="1">
      <alignment horizontal="right"/>
    </xf>
    <xf numFmtId="165" fontId="43" fillId="0" borderId="0" xfId="0" applyNumberFormat="1" applyFont="1" applyFill="1" applyBorder="1" applyAlignment="1">
      <alignment horizontal="right"/>
    </xf>
    <xf numFmtId="0" fontId="43" fillId="0" borderId="0" xfId="0" applyFont="1" applyFill="1" applyBorder="1"/>
    <xf numFmtId="0" fontId="43" fillId="26" borderId="30" xfId="0" applyFont="1" applyFill="1" applyBorder="1" applyAlignment="1">
      <alignment horizontal="right"/>
    </xf>
    <xf numFmtId="0" fontId="49" fillId="27" borderId="27" xfId="0" applyFont="1" applyFill="1" applyBorder="1"/>
    <xf numFmtId="165" fontId="43" fillId="0" borderId="32" xfId="0" applyNumberFormat="1" applyFont="1" applyBorder="1" applyAlignment="1">
      <alignment horizontal="right"/>
    </xf>
    <xf numFmtId="165" fontId="43" fillId="0" borderId="32" xfId="0" applyNumberFormat="1" applyFont="1" applyFill="1" applyBorder="1" applyAlignment="1">
      <alignment horizontal="right"/>
    </xf>
    <xf numFmtId="2" fontId="43" fillId="0" borderId="18" xfId="0" applyNumberFormat="1" applyFont="1" applyBorder="1" applyAlignment="1">
      <alignment horizontal="right"/>
    </xf>
    <xf numFmtId="2" fontId="43" fillId="0" borderId="0" xfId="0" applyNumberFormat="1" applyFont="1" applyBorder="1" applyAlignment="1">
      <alignment horizontal="right"/>
    </xf>
    <xf numFmtId="165" fontId="48" fillId="0" borderId="0" xfId="0" applyNumberFormat="1" applyFont="1" applyFill="1" applyBorder="1" applyAlignment="1">
      <alignment horizontal="right"/>
    </xf>
    <xf numFmtId="0" fontId="43" fillId="0" borderId="33" xfId="0" applyFont="1" applyBorder="1"/>
    <xf numFmtId="0" fontId="43" fillId="0" borderId="34" xfId="0" applyFont="1" applyBorder="1"/>
    <xf numFmtId="0" fontId="43" fillId="0" borderId="35" xfId="0" applyFont="1" applyBorder="1"/>
    <xf numFmtId="0" fontId="43" fillId="0" borderId="35" xfId="0" applyFont="1" applyBorder="1" applyAlignment="1">
      <alignment horizontal="right"/>
    </xf>
    <xf numFmtId="165" fontId="43" fillId="0" borderId="14" xfId="0" applyNumberFormat="1" applyFont="1" applyFill="1" applyBorder="1" applyAlignment="1">
      <alignment horizontal="right"/>
    </xf>
    <xf numFmtId="165" fontId="43" fillId="0" borderId="34" xfId="0" applyNumberFormat="1" applyFont="1" applyFill="1" applyBorder="1" applyAlignment="1">
      <alignment horizontal="right"/>
    </xf>
    <xf numFmtId="0" fontId="43" fillId="0" borderId="0" xfId="0" applyFont="1" applyFill="1"/>
    <xf numFmtId="0" fontId="43" fillId="0" borderId="0" xfId="0" applyFont="1" applyFill="1" applyAlignment="1">
      <alignment vertical="center"/>
    </xf>
    <xf numFmtId="0" fontId="50" fillId="0" borderId="0" xfId="0" applyFont="1" applyFill="1" applyAlignment="1">
      <alignment vertical="center"/>
    </xf>
    <xf numFmtId="0" fontId="46" fillId="26" borderId="0" xfId="0" applyFont="1" applyFill="1"/>
    <xf numFmtId="0" fontId="43" fillId="26" borderId="0" xfId="0" applyFont="1" applyFill="1"/>
    <xf numFmtId="165" fontId="43" fillId="0" borderId="30" xfId="0" applyNumberFormat="1" applyFont="1" applyFill="1" applyBorder="1" applyAlignment="1">
      <alignment horizontal="center"/>
    </xf>
    <xf numFmtId="165" fontId="43" fillId="0" borderId="16" xfId="0" applyNumberFormat="1" applyFont="1" applyFill="1" applyBorder="1" applyAlignment="1">
      <alignment horizontal="center"/>
    </xf>
    <xf numFmtId="0" fontId="43" fillId="26" borderId="33" xfId="0" applyFont="1" applyFill="1" applyBorder="1"/>
    <xf numFmtId="0" fontId="43" fillId="26" borderId="36" xfId="0" applyFont="1" applyFill="1" applyBorder="1"/>
    <xf numFmtId="165" fontId="43" fillId="0" borderId="36" xfId="0" applyNumberFormat="1" applyFont="1" applyFill="1" applyBorder="1" applyAlignment="1">
      <alignment horizontal="center"/>
    </xf>
    <xf numFmtId="165" fontId="43" fillId="0" borderId="14" xfId="0" applyNumberFormat="1" applyFont="1" applyFill="1" applyBorder="1" applyAlignment="1">
      <alignment horizontal="center"/>
    </xf>
    <xf numFmtId="0" fontId="43" fillId="26" borderId="0" xfId="0" applyFont="1" applyFill="1" applyBorder="1"/>
    <xf numFmtId="0" fontId="51" fillId="27" borderId="37" xfId="0" applyFont="1" applyFill="1" applyBorder="1" applyAlignment="1">
      <alignment horizontal="left" vertical="center"/>
    </xf>
    <xf numFmtId="0" fontId="51" fillId="27" borderId="32" xfId="0" applyFont="1" applyFill="1" applyBorder="1" applyAlignment="1">
      <alignment horizontal="left" vertical="center"/>
    </xf>
    <xf numFmtId="0" fontId="51" fillId="27" borderId="38" xfId="0" applyFont="1" applyFill="1" applyBorder="1" applyAlignment="1">
      <alignment horizontal="left" vertical="center"/>
    </xf>
    <xf numFmtId="0" fontId="44" fillId="26" borderId="39" xfId="0" applyFont="1" applyFill="1" applyBorder="1" applyAlignment="1">
      <alignment horizontal="left" vertical="center"/>
    </xf>
    <xf numFmtId="0" fontId="49" fillId="26" borderId="21" xfId="0" applyFont="1" applyFill="1" applyBorder="1" applyAlignment="1">
      <alignment horizontal="center" vertical="center"/>
    </xf>
    <xf numFmtId="0" fontId="43" fillId="26" borderId="21" xfId="0" applyFont="1" applyFill="1" applyBorder="1" applyAlignment="1">
      <alignment horizontal="center" vertical="center" wrapText="1"/>
    </xf>
    <xf numFmtId="0" fontId="43" fillId="26" borderId="20" xfId="0" applyFont="1" applyFill="1" applyBorder="1" applyAlignment="1">
      <alignment horizontal="center" vertical="center"/>
    </xf>
    <xf numFmtId="0" fontId="43" fillId="26" borderId="40" xfId="0" applyFont="1" applyFill="1" applyBorder="1" applyAlignment="1">
      <alignment horizontal="center" vertical="center"/>
    </xf>
    <xf numFmtId="0" fontId="45" fillId="26" borderId="30" xfId="0" applyFont="1" applyFill="1" applyBorder="1" applyAlignment="1">
      <alignment horizontal="left" vertical="center"/>
    </xf>
    <xf numFmtId="0" fontId="49" fillId="26" borderId="30" xfId="0" applyFont="1" applyFill="1" applyBorder="1" applyAlignment="1">
      <alignment horizontal="center" vertical="center"/>
    </xf>
    <xf numFmtId="0" fontId="43" fillId="26" borderId="18" xfId="0" applyFont="1" applyFill="1" applyBorder="1" applyAlignment="1">
      <alignment horizontal="center" vertical="center"/>
    </xf>
    <xf numFmtId="0" fontId="43" fillId="26" borderId="0" xfId="0" applyFont="1" applyFill="1" applyBorder="1" applyAlignment="1">
      <alignment horizontal="center" vertical="center"/>
    </xf>
    <xf numFmtId="0" fontId="43" fillId="26" borderId="16" xfId="0" applyFont="1" applyFill="1" applyBorder="1" applyAlignment="1">
      <alignment horizontal="center" vertical="center"/>
    </xf>
    <xf numFmtId="3" fontId="43" fillId="26" borderId="18" xfId="0" applyNumberFormat="1" applyFont="1" applyFill="1" applyBorder="1" applyAlignment="1">
      <alignment horizontal="center" vertical="center"/>
    </xf>
    <xf numFmtId="3" fontId="43" fillId="26" borderId="0" xfId="0" applyNumberFormat="1" applyFont="1" applyFill="1" applyBorder="1" applyAlignment="1">
      <alignment horizontal="center" vertical="center"/>
    </xf>
    <xf numFmtId="3" fontId="43" fillId="26" borderId="16" xfId="0" applyNumberFormat="1" applyFont="1" applyFill="1" applyBorder="1" applyAlignment="1">
      <alignment horizontal="center" vertical="center"/>
    </xf>
    <xf numFmtId="0" fontId="52" fillId="26" borderId="30" xfId="0" applyFont="1" applyFill="1" applyBorder="1" applyAlignment="1">
      <alignment horizontal="left" vertical="center"/>
    </xf>
    <xf numFmtId="3" fontId="43" fillId="26" borderId="18" xfId="0" applyNumberFormat="1" applyFont="1" applyFill="1" applyBorder="1" applyAlignment="1">
      <alignment horizontal="right"/>
    </xf>
    <xf numFmtId="3" fontId="43" fillId="26" borderId="0" xfId="0" applyNumberFormat="1" applyFont="1" applyFill="1" applyBorder="1" applyAlignment="1">
      <alignment horizontal="right"/>
    </xf>
    <xf numFmtId="3" fontId="43" fillId="26" borderId="16" xfId="0" applyNumberFormat="1" applyFont="1" applyFill="1" applyBorder="1" applyAlignment="1">
      <alignment horizontal="right"/>
    </xf>
    <xf numFmtId="0" fontId="49" fillId="26" borderId="0" xfId="0" applyFont="1" applyFill="1" applyBorder="1"/>
    <xf numFmtId="0" fontId="43" fillId="26" borderId="30" xfId="0" applyFont="1" applyFill="1" applyBorder="1"/>
    <xf numFmtId="0" fontId="45" fillId="26" borderId="33" xfId="0" applyFont="1" applyFill="1" applyBorder="1"/>
    <xf numFmtId="0" fontId="43" fillId="26" borderId="34" xfId="0" applyFont="1" applyFill="1" applyBorder="1"/>
    <xf numFmtId="0" fontId="43" fillId="26" borderId="35" xfId="0" applyFont="1" applyFill="1" applyBorder="1"/>
    <xf numFmtId="0" fontId="43" fillId="26" borderId="35" xfId="0" applyFont="1" applyFill="1" applyBorder="1" applyAlignment="1">
      <alignment horizontal="right"/>
    </xf>
    <xf numFmtId="3" fontId="43" fillId="26" borderId="14" xfId="0" applyNumberFormat="1" applyFont="1" applyFill="1" applyBorder="1"/>
    <xf numFmtId="3" fontId="43" fillId="26" borderId="34" xfId="0" applyNumberFormat="1" applyFont="1" applyFill="1" applyBorder="1"/>
    <xf numFmtId="3" fontId="43" fillId="26" borderId="36" xfId="0" applyNumberFormat="1" applyFont="1" applyFill="1" applyBorder="1"/>
    <xf numFmtId="0" fontId="43" fillId="26" borderId="0" xfId="0" applyFont="1" applyFill="1" applyBorder="1" applyAlignment="1">
      <alignment horizontal="right"/>
    </xf>
    <xf numFmtId="0" fontId="49" fillId="26" borderId="39" xfId="0" applyFont="1" applyFill="1" applyBorder="1" applyAlignment="1">
      <alignment horizontal="center" vertical="center"/>
    </xf>
    <xf numFmtId="0" fontId="44" fillId="26" borderId="15" xfId="0" applyFont="1" applyFill="1" applyBorder="1" applyAlignment="1">
      <alignment horizontal="left" vertical="center"/>
    </xf>
    <xf numFmtId="0" fontId="44" fillId="26" borderId="0" xfId="0" applyFont="1" applyFill="1" applyBorder="1" applyAlignment="1">
      <alignment horizontal="left" vertical="center"/>
    </xf>
    <xf numFmtId="0" fontId="44" fillId="26" borderId="30" xfId="0" applyFont="1" applyFill="1" applyBorder="1" applyAlignment="1">
      <alignment horizontal="left" vertical="center"/>
    </xf>
    <xf numFmtId="166" fontId="43" fillId="26" borderId="18" xfId="0" applyNumberFormat="1" applyFont="1" applyFill="1" applyBorder="1" applyAlignment="1">
      <alignment horizontal="right"/>
    </xf>
    <xf numFmtId="166" fontId="43" fillId="26" borderId="0" xfId="0" applyNumberFormat="1" applyFont="1" applyFill="1" applyBorder="1" applyAlignment="1">
      <alignment horizontal="right"/>
    </xf>
    <xf numFmtId="166" fontId="43" fillId="26" borderId="16" xfId="0" applyNumberFormat="1" applyFont="1" applyFill="1" applyBorder="1" applyAlignment="1">
      <alignment horizontal="right"/>
    </xf>
    <xf numFmtId="166" fontId="43" fillId="0" borderId="18" xfId="0" applyNumberFormat="1" applyFont="1" applyFill="1" applyBorder="1" applyAlignment="1">
      <alignment horizontal="right"/>
    </xf>
    <xf numFmtId="166" fontId="43" fillId="0" borderId="0" xfId="0" applyNumberFormat="1" applyFont="1" applyFill="1" applyBorder="1" applyAlignment="1">
      <alignment horizontal="right"/>
    </xf>
    <xf numFmtId="166" fontId="43" fillId="0" borderId="16" xfId="0" applyNumberFormat="1" applyFont="1" applyFill="1" applyBorder="1" applyAlignment="1">
      <alignment horizontal="right"/>
    </xf>
    <xf numFmtId="166" fontId="43" fillId="0" borderId="0" xfId="0" applyNumberFormat="1" applyFont="1" applyFill="1"/>
    <xf numFmtId="0" fontId="45" fillId="26" borderId="15" xfId="0" applyFont="1" applyFill="1" applyBorder="1"/>
    <xf numFmtId="166" fontId="43" fillId="26" borderId="18" xfId="0" applyNumberFormat="1" applyFont="1" applyFill="1" applyBorder="1"/>
    <xf numFmtId="166" fontId="43" fillId="26" borderId="0" xfId="0" applyNumberFormat="1" applyFont="1" applyFill="1" applyBorder="1"/>
    <xf numFmtId="166" fontId="43" fillId="26" borderId="16" xfId="0" applyNumberFormat="1" applyFont="1" applyFill="1" applyBorder="1"/>
    <xf numFmtId="0" fontId="49" fillId="26" borderId="34" xfId="0" applyFont="1" applyFill="1" applyBorder="1" applyAlignment="1">
      <alignment horizontal="left" vertical="center"/>
    </xf>
    <xf numFmtId="3" fontId="43" fillId="26" borderId="0" xfId="0" applyNumberFormat="1" applyFont="1" applyFill="1"/>
    <xf numFmtId="0" fontId="49" fillId="26" borderId="41" xfId="0" applyFont="1" applyFill="1" applyBorder="1" applyAlignment="1">
      <alignment horizontal="center"/>
    </xf>
    <xf numFmtId="0" fontId="43" fillId="26" borderId="42" xfId="0" applyFont="1" applyFill="1" applyBorder="1" applyAlignment="1">
      <alignment horizontal="center"/>
    </xf>
    <xf numFmtId="0" fontId="43" fillId="26" borderId="23" xfId="0" applyFont="1" applyFill="1" applyBorder="1" applyAlignment="1">
      <alignment horizontal="center"/>
    </xf>
    <xf numFmtId="0" fontId="43" fillId="26" borderId="39" xfId="0" applyFont="1" applyFill="1" applyBorder="1" applyAlignment="1">
      <alignment horizontal="center"/>
    </xf>
    <xf numFmtId="0" fontId="43" fillId="26" borderId="43" xfId="0" applyFont="1" applyFill="1" applyBorder="1" applyAlignment="1">
      <alignment horizontal="center"/>
    </xf>
    <xf numFmtId="0" fontId="43" fillId="26" borderId="44" xfId="0" applyFont="1" applyFill="1" applyBorder="1" applyAlignment="1">
      <alignment horizontal="center"/>
    </xf>
    <xf numFmtId="0" fontId="45" fillId="26" borderId="45" xfId="0" applyFont="1" applyFill="1" applyBorder="1" applyAlignment="1">
      <alignment horizontal="left" vertical="center"/>
    </xf>
    <xf numFmtId="0" fontId="49" fillId="26" borderId="45" xfId="0" applyFont="1" applyFill="1" applyBorder="1" applyAlignment="1">
      <alignment horizontal="center" vertical="center"/>
    </xf>
    <xf numFmtId="0" fontId="43" fillId="26" borderId="30" xfId="0" applyFont="1" applyFill="1" applyBorder="1" applyAlignment="1">
      <alignment horizontal="center" vertical="center"/>
    </xf>
    <xf numFmtId="0" fontId="43" fillId="26" borderId="0" xfId="0" applyFont="1" applyFill="1" applyBorder="1" applyAlignment="1">
      <alignment horizontal="center"/>
    </xf>
    <xf numFmtId="0" fontId="43" fillId="26" borderId="30" xfId="0" applyFont="1" applyFill="1" applyBorder="1" applyAlignment="1">
      <alignment horizontal="center"/>
    </xf>
    <xf numFmtId="0" fontId="43" fillId="26" borderId="16" xfId="0" applyFont="1" applyFill="1" applyBorder="1" applyAlignment="1">
      <alignment horizontal="center"/>
    </xf>
    <xf numFmtId="3" fontId="43" fillId="26" borderId="30" xfId="0" applyNumberFormat="1" applyFont="1" applyFill="1" applyBorder="1" applyAlignment="1">
      <alignment horizontal="center" vertical="center"/>
    </xf>
    <xf numFmtId="3" fontId="43" fillId="26" borderId="0" xfId="0" applyNumberFormat="1" applyFont="1" applyFill="1" applyBorder="1" applyAlignment="1">
      <alignment horizontal="center"/>
    </xf>
    <xf numFmtId="3" fontId="43" fillId="26" borderId="30" xfId="0" applyNumberFormat="1" applyFont="1" applyFill="1" applyBorder="1" applyAlignment="1">
      <alignment horizontal="center"/>
    </xf>
    <xf numFmtId="3" fontId="43" fillId="26" borderId="16" xfId="0" applyNumberFormat="1" applyFont="1" applyFill="1" applyBorder="1" applyAlignment="1">
      <alignment horizontal="center"/>
    </xf>
    <xf numFmtId="3" fontId="43" fillId="26" borderId="30" xfId="0" applyNumberFormat="1" applyFont="1" applyFill="1" applyBorder="1" applyAlignment="1">
      <alignment horizontal="right"/>
    </xf>
    <xf numFmtId="3" fontId="43" fillId="26" borderId="0" xfId="0" applyNumberFormat="1" applyFont="1" applyFill="1" applyBorder="1"/>
    <xf numFmtId="3" fontId="43" fillId="26" borderId="30" xfId="0" applyNumberFormat="1" applyFont="1" applyFill="1" applyBorder="1"/>
    <xf numFmtId="3" fontId="43" fillId="26" borderId="16" xfId="0" applyNumberFormat="1" applyFont="1" applyFill="1" applyBorder="1"/>
    <xf numFmtId="3" fontId="43" fillId="26" borderId="18" xfId="0" applyNumberFormat="1" applyFont="1" applyFill="1" applyBorder="1"/>
    <xf numFmtId="166" fontId="43" fillId="28" borderId="0" xfId="0" applyNumberFormat="1" applyFont="1" applyFill="1" applyBorder="1"/>
    <xf numFmtId="3" fontId="43" fillId="28" borderId="30" xfId="0" applyNumberFormat="1" applyFont="1" applyFill="1" applyBorder="1"/>
    <xf numFmtId="3" fontId="43" fillId="28" borderId="0" xfId="0" applyNumberFormat="1" applyFont="1" applyFill="1" applyBorder="1"/>
    <xf numFmtId="3" fontId="43" fillId="28" borderId="16" xfId="0" applyNumberFormat="1" applyFont="1" applyFill="1" applyBorder="1"/>
    <xf numFmtId="165" fontId="43" fillId="26" borderId="18" xfId="0" applyNumberFormat="1" applyFont="1" applyFill="1" applyBorder="1"/>
    <xf numFmtId="165" fontId="43" fillId="26" borderId="0" xfId="0" applyNumberFormat="1" applyFont="1" applyFill="1" applyBorder="1"/>
    <xf numFmtId="165" fontId="43" fillId="26" borderId="30" xfId="0" applyNumberFormat="1" applyFont="1" applyFill="1" applyBorder="1"/>
    <xf numFmtId="3" fontId="43" fillId="26" borderId="35" xfId="0" applyNumberFormat="1" applyFont="1" applyFill="1" applyBorder="1"/>
    <xf numFmtId="3" fontId="43" fillId="28" borderId="34" xfId="0" applyNumberFormat="1" applyFont="1" applyFill="1" applyBorder="1"/>
    <xf numFmtId="3" fontId="43" fillId="28" borderId="35" xfId="0" applyNumberFormat="1" applyFont="1" applyFill="1" applyBorder="1"/>
    <xf numFmtId="3" fontId="43" fillId="28" borderId="36" xfId="0" applyNumberFormat="1" applyFont="1" applyFill="1" applyBorder="1"/>
    <xf numFmtId="165" fontId="43" fillId="26" borderId="30" xfId="0" applyNumberFormat="1" applyFont="1" applyFill="1" applyBorder="1" applyAlignment="1">
      <alignment horizontal="right"/>
    </xf>
    <xf numFmtId="165" fontId="43" fillId="26" borderId="16" xfId="0" applyNumberFormat="1" applyFont="1" applyFill="1" applyBorder="1"/>
    <xf numFmtId="166" fontId="43" fillId="26" borderId="30" xfId="0" applyNumberFormat="1" applyFont="1" applyFill="1" applyBorder="1" applyAlignment="1">
      <alignment horizontal="right"/>
    </xf>
    <xf numFmtId="0" fontId="43" fillId="26" borderId="18" xfId="0" applyFont="1" applyFill="1" applyBorder="1"/>
    <xf numFmtId="0" fontId="43" fillId="28" borderId="30" xfId="0" applyFont="1" applyFill="1" applyBorder="1"/>
    <xf numFmtId="0" fontId="43" fillId="28" borderId="16" xfId="0" applyFont="1" applyFill="1" applyBorder="1"/>
    <xf numFmtId="165" fontId="43" fillId="26" borderId="14" xfId="0" applyNumberFormat="1" applyFont="1" applyFill="1" applyBorder="1"/>
    <xf numFmtId="165" fontId="43" fillId="26" borderId="34" xfId="0" applyNumberFormat="1" applyFont="1" applyFill="1" applyBorder="1"/>
    <xf numFmtId="165" fontId="43" fillId="26" borderId="35" xfId="0" applyNumberFormat="1" applyFont="1" applyFill="1" applyBorder="1"/>
    <xf numFmtId="0" fontId="43" fillId="28" borderId="34" xfId="0" applyFont="1" applyFill="1" applyBorder="1"/>
    <xf numFmtId="0" fontId="43" fillId="28" borderId="35" xfId="0" applyFont="1" applyFill="1" applyBorder="1"/>
    <xf numFmtId="0" fontId="43" fillId="28" borderId="36" xfId="0" applyFont="1" applyFill="1" applyBorder="1"/>
    <xf numFmtId="165" fontId="43" fillId="26" borderId="0" xfId="0" applyNumberFormat="1" applyFont="1" applyFill="1"/>
    <xf numFmtId="0" fontId="43" fillId="26" borderId="31" xfId="0" applyFont="1" applyFill="1" applyBorder="1" applyAlignment="1">
      <alignment horizontal="center"/>
    </xf>
    <xf numFmtId="166" fontId="43" fillId="26" borderId="30" xfId="0" applyNumberFormat="1" applyFont="1" applyFill="1" applyBorder="1"/>
    <xf numFmtId="166" fontId="43" fillId="26" borderId="31" xfId="0" applyNumberFormat="1" applyFont="1" applyFill="1" applyBorder="1"/>
    <xf numFmtId="166" fontId="43" fillId="28" borderId="30" xfId="0" applyNumberFormat="1" applyFont="1" applyFill="1" applyBorder="1"/>
    <xf numFmtId="166" fontId="43" fillId="28" borderId="31" xfId="0" applyNumberFormat="1" applyFont="1" applyFill="1" applyBorder="1"/>
    <xf numFmtId="166" fontId="43" fillId="28" borderId="16" xfId="0" applyNumberFormat="1" applyFont="1" applyFill="1" applyBorder="1"/>
    <xf numFmtId="0" fontId="43" fillId="26" borderId="31" xfId="0" applyFont="1" applyFill="1" applyBorder="1"/>
    <xf numFmtId="165" fontId="43" fillId="26" borderId="31" xfId="0" applyNumberFormat="1" applyFont="1" applyFill="1" applyBorder="1"/>
    <xf numFmtId="3" fontId="43" fillId="0" borderId="62" xfId="0" applyNumberFormat="1" applyFont="1" applyFill="1" applyBorder="1"/>
    <xf numFmtId="3" fontId="43" fillId="26" borderId="31" xfId="0" applyNumberFormat="1" applyFont="1" applyFill="1" applyBorder="1"/>
    <xf numFmtId="0" fontId="43" fillId="26" borderId="67" xfId="0" applyFont="1" applyFill="1" applyBorder="1"/>
    <xf numFmtId="0" fontId="43" fillId="0" borderId="67" xfId="0" applyFont="1" applyFill="1" applyBorder="1"/>
    <xf numFmtId="165" fontId="43" fillId="26" borderId="46" xfId="0" applyNumberFormat="1" applyFont="1" applyFill="1" applyBorder="1"/>
    <xf numFmtId="165" fontId="43" fillId="26" borderId="36" xfId="0" applyNumberFormat="1" applyFont="1" applyFill="1" applyBorder="1"/>
    <xf numFmtId="0" fontId="43" fillId="26" borderId="40" xfId="0" applyFont="1" applyFill="1" applyBorder="1" applyAlignment="1">
      <alignment horizontal="center"/>
    </xf>
    <xf numFmtId="0" fontId="51" fillId="27" borderId="32" xfId="0" applyFont="1" applyFill="1" applyBorder="1" applyAlignment="1">
      <alignment vertical="center"/>
    </xf>
    <xf numFmtId="0" fontId="51" fillId="27" borderId="38" xfId="0" applyFont="1" applyFill="1" applyBorder="1" applyAlignment="1">
      <alignment vertical="center"/>
    </xf>
    <xf numFmtId="0" fontId="43" fillId="26" borderId="22" xfId="0" applyFont="1" applyFill="1" applyBorder="1" applyAlignment="1">
      <alignment horizontal="center"/>
    </xf>
    <xf numFmtId="0" fontId="49" fillId="26" borderId="0" xfId="0" applyFont="1" applyFill="1"/>
    <xf numFmtId="0" fontId="43" fillId="26" borderId="47" xfId="0" applyFont="1" applyFill="1" applyBorder="1"/>
    <xf numFmtId="0" fontId="43" fillId="26" borderId="48" xfId="0" applyFont="1" applyFill="1" applyBorder="1"/>
    <xf numFmtId="17" fontId="43" fillId="26" borderId="49" xfId="0" applyNumberFormat="1" applyFont="1" applyFill="1" applyBorder="1"/>
    <xf numFmtId="17" fontId="43" fillId="26" borderId="50" xfId="0" applyNumberFormat="1" applyFont="1" applyFill="1" applyBorder="1"/>
    <xf numFmtId="0" fontId="43" fillId="26" borderId="33" xfId="0" applyFont="1" applyFill="1" applyBorder="1" applyAlignment="1">
      <alignment horizontal="left" vertical="center"/>
    </xf>
    <xf numFmtId="0" fontId="43" fillId="26" borderId="14" xfId="0" applyFont="1" applyFill="1" applyBorder="1" applyAlignment="1">
      <alignment horizontal="right"/>
    </xf>
    <xf numFmtId="164" fontId="43" fillId="26" borderId="0" xfId="0" applyNumberFormat="1" applyFont="1" applyFill="1" applyAlignment="1"/>
    <xf numFmtId="164" fontId="43" fillId="26" borderId="0" xfId="0" applyNumberFormat="1" applyFont="1" applyFill="1"/>
    <xf numFmtId="3" fontId="43" fillId="26" borderId="46" xfId="0" applyNumberFormat="1" applyFont="1" applyFill="1" applyBorder="1"/>
    <xf numFmtId="0" fontId="49" fillId="26" borderId="51" xfId="0" applyFont="1" applyFill="1" applyBorder="1" applyAlignment="1">
      <alignment horizontal="center"/>
    </xf>
    <xf numFmtId="0" fontId="43" fillId="26" borderId="18" xfId="0" applyFont="1" applyFill="1" applyBorder="1" applyAlignment="1">
      <alignment horizontal="center"/>
    </xf>
    <xf numFmtId="0" fontId="49" fillId="26" borderId="34" xfId="0" applyFont="1" applyFill="1" applyBorder="1"/>
    <xf numFmtId="0" fontId="43" fillId="27" borderId="27" xfId="0" applyFont="1" applyFill="1" applyBorder="1" applyAlignment="1">
      <alignment horizontal="center"/>
    </xf>
    <xf numFmtId="165" fontId="43" fillId="0" borderId="30" xfId="0" applyNumberFormat="1" applyFont="1" applyBorder="1" applyAlignment="1">
      <alignment horizontal="right"/>
    </xf>
    <xf numFmtId="165" fontId="43" fillId="27" borderId="27" xfId="0" applyNumberFormat="1" applyFont="1" applyFill="1" applyBorder="1" applyAlignment="1">
      <alignment horizontal="right"/>
    </xf>
    <xf numFmtId="3" fontId="43" fillId="0" borderId="30" xfId="0" applyNumberFormat="1" applyFont="1" applyBorder="1" applyAlignment="1">
      <alignment horizontal="right"/>
    </xf>
    <xf numFmtId="1" fontId="43" fillId="0" borderId="30" xfId="0" applyNumberFormat="1" applyFont="1" applyBorder="1" applyAlignment="1">
      <alignment horizontal="right"/>
    </xf>
    <xf numFmtId="165" fontId="43" fillId="0" borderId="30" xfId="0" applyNumberFormat="1" applyFont="1" applyFill="1" applyBorder="1" applyAlignment="1">
      <alignment horizontal="right"/>
    </xf>
    <xf numFmtId="2" fontId="43" fillId="0" borderId="30" xfId="0" applyNumberFormat="1" applyFont="1" applyBorder="1" applyAlignment="1">
      <alignment horizontal="right"/>
    </xf>
    <xf numFmtId="165" fontId="43" fillId="0" borderId="35" xfId="0" applyNumberFormat="1" applyFont="1" applyFill="1" applyBorder="1" applyAlignment="1">
      <alignment horizontal="right"/>
    </xf>
    <xf numFmtId="165" fontId="43" fillId="0" borderId="38" xfId="0" applyNumberFormat="1" applyFont="1" applyBorder="1" applyAlignment="1">
      <alignment horizontal="right"/>
    </xf>
    <xf numFmtId="165" fontId="43" fillId="0" borderId="16" xfId="0" applyNumberFormat="1" applyFont="1" applyFill="1" applyBorder="1" applyAlignment="1">
      <alignment horizontal="right"/>
    </xf>
    <xf numFmtId="165" fontId="43" fillId="0" borderId="36" xfId="0" applyNumberFormat="1" applyFont="1" applyFill="1" applyBorder="1" applyAlignment="1">
      <alignment horizontal="right"/>
    </xf>
    <xf numFmtId="165" fontId="43" fillId="28" borderId="0" xfId="0" applyNumberFormat="1" applyFont="1" applyFill="1" applyBorder="1"/>
    <xf numFmtId="165" fontId="43" fillId="28" borderId="30" xfId="0" applyNumberFormat="1" applyFont="1" applyFill="1" applyBorder="1"/>
    <xf numFmtId="165" fontId="43" fillId="28" borderId="31" xfId="0" applyNumberFormat="1" applyFont="1" applyFill="1" applyBorder="1"/>
    <xf numFmtId="165" fontId="43" fillId="28" borderId="16" xfId="0" applyNumberFormat="1" applyFont="1" applyFill="1" applyBorder="1"/>
    <xf numFmtId="165" fontId="43" fillId="0" borderId="17" xfId="0" applyNumberFormat="1" applyFont="1" applyFill="1" applyBorder="1" applyAlignment="1">
      <alignment horizontal="center"/>
    </xf>
    <xf numFmtId="165" fontId="43" fillId="26" borderId="0" xfId="0" applyNumberFormat="1" applyFont="1" applyFill="1" applyAlignment="1">
      <alignment horizontal="right"/>
    </xf>
    <xf numFmtId="166" fontId="43" fillId="26" borderId="0" xfId="0" applyNumberFormat="1" applyFont="1" applyFill="1" applyAlignment="1">
      <alignment horizontal="right"/>
    </xf>
    <xf numFmtId="0" fontId="43" fillId="28" borderId="0" xfId="0" applyFont="1" applyFill="1"/>
    <xf numFmtId="165" fontId="43" fillId="0" borderId="0" xfId="0" applyNumberFormat="1" applyFont="1" applyFill="1" applyAlignment="1">
      <alignment horizontal="right"/>
    </xf>
    <xf numFmtId="0" fontId="43" fillId="26" borderId="39" xfId="0" applyFont="1" applyFill="1" applyBorder="1" applyAlignment="1">
      <alignment horizontal="center"/>
    </xf>
    <xf numFmtId="3" fontId="43" fillId="0" borderId="0" xfId="0" applyNumberFormat="1" applyFont="1" applyFill="1" applyBorder="1"/>
    <xf numFmtId="3" fontId="43" fillId="0" borderId="30" xfId="0" applyNumberFormat="1" applyFont="1" applyFill="1" applyBorder="1"/>
    <xf numFmtId="3" fontId="43" fillId="0" borderId="31" xfId="0" applyNumberFormat="1" applyFont="1" applyFill="1" applyBorder="1"/>
    <xf numFmtId="3" fontId="43" fillId="0" borderId="16" xfId="0" applyNumberFormat="1" applyFont="1" applyFill="1" applyBorder="1"/>
    <xf numFmtId="3" fontId="43" fillId="0" borderId="64" xfId="0" applyNumberFormat="1" applyFont="1" applyFill="1" applyBorder="1"/>
    <xf numFmtId="3" fontId="43" fillId="0" borderId="65" xfId="0" applyNumberFormat="1" applyFont="1" applyFill="1" applyBorder="1"/>
    <xf numFmtId="3" fontId="43" fillId="0" borderId="66" xfId="0" applyNumberFormat="1" applyFont="1" applyFill="1" applyBorder="1"/>
    <xf numFmtId="3" fontId="43" fillId="0" borderId="0" xfId="0" applyNumberFormat="1" applyFont="1" applyFill="1"/>
    <xf numFmtId="3" fontId="43" fillId="0" borderId="70" xfId="0" applyNumberFormat="1" applyFont="1" applyFill="1" applyBorder="1"/>
    <xf numFmtId="3" fontId="43" fillId="0" borderId="71" xfId="0" applyNumberFormat="1" applyFont="1" applyFill="1" applyBorder="1"/>
    <xf numFmtId="3" fontId="43" fillId="0" borderId="72" xfId="0" applyNumberFormat="1" applyFont="1" applyFill="1" applyBorder="1"/>
    <xf numFmtId="165" fontId="43" fillId="0" borderId="18" xfId="0" applyNumberFormat="1" applyFont="1" applyFill="1" applyBorder="1"/>
    <xf numFmtId="165" fontId="43" fillId="0" borderId="0" xfId="0" applyNumberFormat="1" applyFont="1" applyFill="1" applyBorder="1"/>
    <xf numFmtId="165" fontId="43" fillId="0" borderId="30" xfId="0" applyNumberFormat="1" applyFont="1" applyFill="1" applyBorder="1"/>
    <xf numFmtId="165" fontId="43" fillId="0" borderId="31" xfId="0" applyNumberFormat="1" applyFont="1" applyFill="1" applyBorder="1"/>
    <xf numFmtId="165" fontId="43" fillId="0" borderId="16" xfId="0" applyNumberFormat="1" applyFont="1" applyFill="1" applyBorder="1"/>
    <xf numFmtId="165" fontId="43" fillId="0" borderId="62" xfId="0" applyNumberFormat="1" applyFont="1" applyFill="1" applyBorder="1"/>
    <xf numFmtId="165" fontId="43" fillId="0" borderId="65" xfId="0" applyNumberFormat="1" applyFont="1" applyFill="1" applyBorder="1"/>
    <xf numFmtId="165" fontId="43" fillId="0" borderId="66" xfId="0" applyNumberFormat="1" applyFont="1" applyFill="1" applyBorder="1"/>
    <xf numFmtId="165" fontId="43" fillId="0" borderId="0" xfId="0" applyNumberFormat="1" applyFont="1" applyFill="1"/>
    <xf numFmtId="165" fontId="43" fillId="0" borderId="70" xfId="0" applyNumberFormat="1" applyFont="1" applyFill="1" applyBorder="1"/>
    <xf numFmtId="165" fontId="43" fillId="0" borderId="71" xfId="0" applyNumberFormat="1" applyFont="1" applyFill="1" applyBorder="1"/>
    <xf numFmtId="165" fontId="43" fillId="0" borderId="72" xfId="0" applyNumberFormat="1" applyFont="1" applyFill="1" applyBorder="1"/>
    <xf numFmtId="0" fontId="43" fillId="26" borderId="45" xfId="0" applyFont="1" applyFill="1" applyBorder="1"/>
    <xf numFmtId="0" fontId="43" fillId="26" borderId="45" xfId="0" applyFont="1" applyFill="1" applyBorder="1" applyAlignment="1">
      <alignment horizontal="center"/>
    </xf>
    <xf numFmtId="0" fontId="43" fillId="26" borderId="39" xfId="0" applyFont="1" applyFill="1" applyBorder="1" applyAlignment="1">
      <alignment horizontal="center"/>
    </xf>
    <xf numFmtId="165" fontId="43" fillId="0" borderId="17" xfId="0" applyNumberFormat="1" applyFont="1" applyBorder="1" applyAlignment="1">
      <alignment horizontal="center"/>
    </xf>
    <xf numFmtId="165" fontId="43" fillId="0" borderId="18" xfId="0" applyNumberFormat="1" applyFont="1" applyBorder="1" applyAlignment="1">
      <alignment horizontal="center"/>
    </xf>
    <xf numFmtId="165" fontId="43" fillId="0" borderId="30" xfId="0" applyNumberFormat="1" applyFont="1" applyBorder="1" applyAlignment="1">
      <alignment horizontal="center"/>
    </xf>
    <xf numFmtId="165" fontId="43" fillId="0" borderId="35" xfId="0" applyNumberFormat="1" applyFont="1" applyBorder="1" applyAlignment="1">
      <alignment horizontal="center"/>
    </xf>
    <xf numFmtId="3" fontId="49" fillId="0" borderId="64" xfId="0" applyNumberFormat="1" applyFont="1" applyFill="1" applyBorder="1"/>
    <xf numFmtId="3" fontId="49" fillId="0" borderId="68" xfId="0" applyNumberFormat="1" applyFont="1" applyFill="1" applyBorder="1"/>
    <xf numFmtId="3" fontId="49" fillId="0" borderId="69" xfId="0" applyNumberFormat="1" applyFont="1" applyFill="1" applyBorder="1"/>
    <xf numFmtId="165" fontId="49" fillId="0" borderId="64" xfId="0" applyNumberFormat="1" applyFont="1" applyFill="1" applyBorder="1"/>
    <xf numFmtId="165" fontId="49" fillId="0" borderId="68" xfId="0" applyNumberFormat="1" applyFont="1" applyFill="1" applyBorder="1"/>
    <xf numFmtId="165" fontId="49" fillId="0" borderId="69" xfId="0" applyNumberFormat="1" applyFont="1" applyFill="1" applyBorder="1"/>
    <xf numFmtId="165" fontId="43" fillId="0" borderId="73" xfId="0" applyNumberFormat="1" applyFont="1" applyFill="1" applyBorder="1" applyAlignment="1">
      <alignment horizontal="center"/>
    </xf>
    <xf numFmtId="0" fontId="47" fillId="0" borderId="48" xfId="0" applyFont="1" applyBorder="1" applyAlignment="1">
      <alignment horizontal="center" vertical="center"/>
    </xf>
    <xf numFmtId="0" fontId="43" fillId="26" borderId="0" xfId="0" applyFont="1" applyFill="1" applyBorder="1" applyAlignment="1">
      <alignment horizontal="center" vertical="center"/>
    </xf>
    <xf numFmtId="166" fontId="43" fillId="0" borderId="34" xfId="0" applyNumberFormat="1" applyFont="1" applyFill="1" applyBorder="1"/>
    <xf numFmtId="165" fontId="43" fillId="28" borderId="0" xfId="0" applyNumberFormat="1" applyFont="1" applyFill="1"/>
    <xf numFmtId="1" fontId="43" fillId="28" borderId="31" xfId="0" applyNumberFormat="1" applyFont="1" applyFill="1" applyBorder="1"/>
    <xf numFmtId="1" fontId="43" fillId="28" borderId="0" xfId="0" applyNumberFormat="1" applyFont="1" applyFill="1"/>
    <xf numFmtId="1" fontId="43" fillId="28" borderId="30" xfId="0" applyNumberFormat="1" applyFont="1" applyFill="1" applyBorder="1"/>
    <xf numFmtId="1" fontId="43" fillId="28" borderId="0" xfId="0" applyNumberFormat="1" applyFont="1" applyFill="1" applyBorder="1"/>
    <xf numFmtId="1" fontId="43" fillId="28" borderId="16" xfId="0" applyNumberFormat="1" applyFont="1" applyFill="1" applyBorder="1"/>
    <xf numFmtId="0" fontId="43" fillId="26" borderId="0" xfId="0" applyFont="1" applyFill="1" applyBorder="1" applyAlignment="1">
      <alignment horizontal="center" vertical="center"/>
    </xf>
    <xf numFmtId="3" fontId="43" fillId="0" borderId="16" xfId="0" applyNumberFormat="1" applyFont="1" applyFill="1" applyBorder="1" applyAlignment="1">
      <alignment horizontal="right"/>
    </xf>
    <xf numFmtId="3" fontId="43" fillId="0" borderId="36" xfId="0" applyNumberFormat="1" applyFont="1" applyFill="1" applyBorder="1"/>
    <xf numFmtId="0" fontId="46" fillId="0" borderId="0" xfId="0" applyFont="1" applyFill="1"/>
    <xf numFmtId="0" fontId="42" fillId="0" borderId="13" xfId="0" applyFont="1" applyFill="1" applyBorder="1" applyAlignment="1">
      <alignment horizontal="center" vertical="center" textRotation="90" wrapText="1"/>
    </xf>
    <xf numFmtId="0" fontId="42" fillId="0" borderId="14" xfId="0" applyFont="1" applyFill="1" applyBorder="1" applyAlignment="1">
      <alignment horizontal="center" vertical="center" textRotation="90" wrapText="1"/>
    </xf>
    <xf numFmtId="0" fontId="42" fillId="0" borderId="35" xfId="0" applyFont="1" applyFill="1" applyBorder="1" applyAlignment="1">
      <alignment horizontal="center" vertical="center" textRotation="90" wrapText="1"/>
    </xf>
    <xf numFmtId="0" fontId="42" fillId="0" borderId="36" xfId="0" applyFont="1" applyFill="1" applyBorder="1" applyAlignment="1">
      <alignment horizontal="center" vertical="center" textRotation="90" wrapText="1"/>
    </xf>
    <xf numFmtId="165" fontId="48" fillId="0" borderId="18" xfId="0" applyNumberFormat="1" applyFont="1" applyFill="1" applyBorder="1" applyAlignment="1">
      <alignment horizontal="center"/>
    </xf>
    <xf numFmtId="165" fontId="43" fillId="0" borderId="35" xfId="0" applyNumberFormat="1" applyFont="1" applyFill="1" applyBorder="1" applyAlignment="1">
      <alignment horizontal="center"/>
    </xf>
    <xf numFmtId="0" fontId="48" fillId="0" borderId="0" xfId="0" applyFont="1"/>
    <xf numFmtId="0" fontId="48" fillId="0" borderId="30" xfId="0" applyFont="1" applyBorder="1"/>
    <xf numFmtId="0" fontId="48" fillId="0" borderId="30" xfId="0" applyFont="1" applyBorder="1" applyAlignment="1">
      <alignment horizontal="right"/>
    </xf>
    <xf numFmtId="0" fontId="43" fillId="0" borderId="0" xfId="0" applyFont="1" applyAlignment="1">
      <alignment vertical="center"/>
    </xf>
    <xf numFmtId="0" fontId="43" fillId="26" borderId="0" xfId="0" applyFont="1" applyFill="1" applyAlignment="1">
      <alignment horizontal="left" vertical="center"/>
    </xf>
    <xf numFmtId="0" fontId="45" fillId="26" borderId="0" xfId="0" applyFont="1" applyFill="1" applyAlignment="1">
      <alignment horizontal="left" vertical="center"/>
    </xf>
    <xf numFmtId="0" fontId="43" fillId="26" borderId="0" xfId="0" applyFont="1" applyFill="1" applyAlignment="1">
      <alignment horizontal="right"/>
    </xf>
    <xf numFmtId="0" fontId="43" fillId="0" borderId="63" xfId="0" applyFont="1" applyBorder="1"/>
    <xf numFmtId="0" fontId="52" fillId="26" borderId="0" xfId="0" applyFont="1" applyFill="1" applyAlignment="1">
      <alignment horizontal="left" vertical="center"/>
    </xf>
    <xf numFmtId="165" fontId="43" fillId="26" borderId="0" xfId="0" applyNumberFormat="1" applyFont="1" applyFill="1" applyAlignment="1">
      <alignment horizontal="center"/>
    </xf>
    <xf numFmtId="165" fontId="48" fillId="0" borderId="17" xfId="0" applyNumberFormat="1" applyFont="1" applyFill="1" applyBorder="1" applyAlignment="1">
      <alignment horizontal="center"/>
    </xf>
    <xf numFmtId="165" fontId="43" fillId="0" borderId="13" xfId="0" applyNumberFormat="1" applyFont="1" applyFill="1" applyBorder="1" applyAlignment="1">
      <alignment horizontal="center"/>
    </xf>
    <xf numFmtId="165" fontId="43" fillId="0" borderId="0" xfId="0" applyNumberFormat="1" applyFont="1" applyAlignment="1">
      <alignment horizontal="right"/>
    </xf>
    <xf numFmtId="0" fontId="44" fillId="0" borderId="15" xfId="0" applyFont="1" applyBorder="1" applyAlignment="1">
      <alignment horizontal="left" vertical="center"/>
    </xf>
    <xf numFmtId="0" fontId="44" fillId="0" borderId="0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/>
    </xf>
    <xf numFmtId="0" fontId="44" fillId="0" borderId="52" xfId="0" applyFont="1" applyBorder="1" applyAlignment="1">
      <alignment horizontal="left" vertical="center"/>
    </xf>
    <xf numFmtId="0" fontId="44" fillId="0" borderId="23" xfId="0" applyFont="1" applyBorder="1" applyAlignment="1">
      <alignment horizontal="left" vertical="center"/>
    </xf>
    <xf numFmtId="0" fontId="44" fillId="0" borderId="22" xfId="0" applyFont="1" applyBorder="1" applyAlignment="1">
      <alignment horizontal="left" vertical="center"/>
    </xf>
    <xf numFmtId="0" fontId="44" fillId="0" borderId="30" xfId="0" applyFont="1" applyBorder="1" applyAlignment="1">
      <alignment horizontal="center" vertical="center"/>
    </xf>
    <xf numFmtId="0" fontId="44" fillId="0" borderId="22" xfId="0" applyFont="1" applyBorder="1" applyAlignment="1">
      <alignment horizontal="center" vertical="center"/>
    </xf>
    <xf numFmtId="0" fontId="51" fillId="27" borderId="53" xfId="0" applyFont="1" applyFill="1" applyBorder="1" applyAlignment="1">
      <alignment horizontal="left" vertical="center"/>
    </xf>
    <xf numFmtId="0" fontId="51" fillId="27" borderId="54" xfId="0" applyFont="1" applyFill="1" applyBorder="1" applyAlignment="1">
      <alignment horizontal="left" vertical="center"/>
    </xf>
    <xf numFmtId="0" fontId="51" fillId="27" borderId="55" xfId="0" applyFont="1" applyFill="1" applyBorder="1" applyAlignment="1">
      <alignment horizontal="left" vertical="center"/>
    </xf>
    <xf numFmtId="0" fontId="47" fillId="0" borderId="56" xfId="0" applyFont="1" applyBorder="1" applyAlignment="1">
      <alignment horizontal="center" vertical="center" wrapText="1"/>
    </xf>
    <xf numFmtId="0" fontId="47" fillId="0" borderId="49" xfId="0" applyFont="1" applyBorder="1" applyAlignment="1">
      <alignment horizontal="center" vertical="center" wrapText="1"/>
    </xf>
    <xf numFmtId="0" fontId="47" fillId="0" borderId="50" xfId="0" applyFont="1" applyBorder="1" applyAlignment="1">
      <alignment horizontal="center" vertical="center" wrapText="1"/>
    </xf>
    <xf numFmtId="0" fontId="47" fillId="0" borderId="56" xfId="0" applyFont="1" applyFill="1" applyBorder="1" applyAlignment="1">
      <alignment horizontal="center" vertical="center" wrapText="1"/>
    </xf>
    <xf numFmtId="0" fontId="47" fillId="0" borderId="49" xfId="0" applyFont="1" applyFill="1" applyBorder="1" applyAlignment="1">
      <alignment horizontal="center" vertical="center" wrapText="1"/>
    </xf>
    <xf numFmtId="0" fontId="47" fillId="0" borderId="57" xfId="0" applyFont="1" applyFill="1" applyBorder="1" applyAlignment="1">
      <alignment horizontal="center" vertical="center" wrapText="1"/>
    </xf>
    <xf numFmtId="0" fontId="43" fillId="26" borderId="58" xfId="0" applyFont="1" applyFill="1" applyBorder="1" applyAlignment="1">
      <alignment horizontal="center"/>
    </xf>
    <xf numFmtId="0" fontId="43" fillId="26" borderId="20" xfId="0" applyFont="1" applyFill="1" applyBorder="1" applyAlignment="1">
      <alignment horizontal="center"/>
    </xf>
    <xf numFmtId="0" fontId="43" fillId="26" borderId="40" xfId="0" applyFont="1" applyFill="1" applyBorder="1" applyAlignment="1">
      <alignment horizontal="center"/>
    </xf>
    <xf numFmtId="0" fontId="43" fillId="26" borderId="39" xfId="0" applyFont="1" applyFill="1" applyBorder="1" applyAlignment="1">
      <alignment horizontal="center"/>
    </xf>
    <xf numFmtId="0" fontId="44" fillId="26" borderId="37" xfId="0" applyFont="1" applyFill="1" applyBorder="1" applyAlignment="1">
      <alignment horizontal="left" vertical="center"/>
    </xf>
    <xf numFmtId="0" fontId="44" fillId="26" borderId="32" xfId="0" applyFont="1" applyFill="1" applyBorder="1" applyAlignment="1">
      <alignment horizontal="left" vertical="center"/>
    </xf>
    <xf numFmtId="0" fontId="44" fillId="26" borderId="61" xfId="0" applyFont="1" applyFill="1" applyBorder="1" applyAlignment="1">
      <alignment horizontal="left" vertical="center"/>
    </xf>
    <xf numFmtId="0" fontId="44" fillId="26" borderId="52" xfId="0" applyFont="1" applyFill="1" applyBorder="1" applyAlignment="1">
      <alignment horizontal="left" vertical="center"/>
    </xf>
    <xf numFmtId="0" fontId="44" fillId="26" borderId="23" xfId="0" applyFont="1" applyFill="1" applyBorder="1" applyAlignment="1">
      <alignment horizontal="left" vertical="center"/>
    </xf>
    <xf numFmtId="0" fontId="44" fillId="26" borderId="22" xfId="0" applyFont="1" applyFill="1" applyBorder="1" applyAlignment="1">
      <alignment horizontal="left" vertical="center"/>
    </xf>
    <xf numFmtId="0" fontId="49" fillId="26" borderId="51" xfId="0" applyFont="1" applyFill="1" applyBorder="1" applyAlignment="1">
      <alignment horizontal="center" vertical="center"/>
    </xf>
    <xf numFmtId="0" fontId="49" fillId="26" borderId="42" xfId="0" applyFont="1" applyFill="1" applyBorder="1" applyAlignment="1">
      <alignment horizontal="center" vertical="center"/>
    </xf>
    <xf numFmtId="0" fontId="44" fillId="26" borderId="59" xfId="0" applyFont="1" applyFill="1" applyBorder="1" applyAlignment="1">
      <alignment horizontal="left" vertical="center"/>
    </xf>
    <xf numFmtId="0" fontId="44" fillId="26" borderId="60" xfId="0" applyFont="1" applyFill="1" applyBorder="1" applyAlignment="1">
      <alignment horizontal="left" vertical="center"/>
    </xf>
    <xf numFmtId="0" fontId="44" fillId="26" borderId="45" xfId="0" applyFont="1" applyFill="1" applyBorder="1" applyAlignment="1">
      <alignment horizontal="left" vertical="center"/>
    </xf>
    <xf numFmtId="0" fontId="49" fillId="26" borderId="41" xfId="0" applyFont="1" applyFill="1" applyBorder="1" applyAlignment="1">
      <alignment horizontal="center" vertical="center"/>
    </xf>
    <xf numFmtId="0" fontId="43" fillId="26" borderId="0" xfId="0" applyFont="1" applyFill="1" applyBorder="1" applyAlignment="1">
      <alignment horizontal="center" vertical="center"/>
    </xf>
    <xf numFmtId="0" fontId="43" fillId="26" borderId="23" xfId="0" applyFont="1" applyFill="1" applyBorder="1" applyAlignment="1">
      <alignment horizontal="center" vertical="center"/>
    </xf>
    <xf numFmtId="0" fontId="43" fillId="26" borderId="60" xfId="0" applyFont="1" applyFill="1" applyBorder="1" applyAlignment="1">
      <alignment horizontal="center" vertical="center"/>
    </xf>
    <xf numFmtId="0" fontId="43" fillId="26" borderId="45" xfId="0" applyFont="1" applyFill="1" applyBorder="1" applyAlignment="1">
      <alignment horizontal="center" vertical="center"/>
    </xf>
    <xf numFmtId="0" fontId="43" fillId="26" borderId="22" xfId="0" applyFont="1" applyFill="1" applyBorder="1" applyAlignment="1">
      <alignment horizontal="center" vertical="center"/>
    </xf>
    <xf numFmtId="0" fontId="43" fillId="26" borderId="38" xfId="0" applyFont="1" applyFill="1" applyBorder="1" applyAlignment="1">
      <alignment horizontal="center" vertical="center"/>
    </xf>
    <xf numFmtId="0" fontId="43" fillId="26" borderId="44" xfId="0" applyFont="1" applyFill="1" applyBorder="1" applyAlignment="1">
      <alignment horizontal="center" vertical="center"/>
    </xf>
    <xf numFmtId="0" fontId="49" fillId="0" borderId="37" xfId="0" applyFont="1" applyFill="1" applyBorder="1" applyAlignment="1">
      <alignment horizontal="left" vertical="center" wrapText="1"/>
    </xf>
    <xf numFmtId="0" fontId="49" fillId="0" borderId="38" xfId="0" applyFont="1" applyFill="1" applyBorder="1" applyAlignment="1">
      <alignment horizontal="left" vertical="center" wrapText="1"/>
    </xf>
    <xf numFmtId="0" fontId="49" fillId="0" borderId="33" xfId="0" applyFont="1" applyFill="1" applyBorder="1" applyAlignment="1">
      <alignment horizontal="left" vertical="center" wrapText="1"/>
    </xf>
    <xf numFmtId="0" fontId="49" fillId="0" borderId="36" xfId="0" applyFont="1" applyFill="1" applyBorder="1" applyAlignment="1">
      <alignment horizontal="left" vertical="center" wrapText="1"/>
    </xf>
    <xf numFmtId="0" fontId="43" fillId="0" borderId="47" xfId="0" applyFont="1" applyFill="1" applyBorder="1" applyAlignment="1">
      <alignment horizontal="center" vertical="center"/>
    </xf>
    <xf numFmtId="0" fontId="43" fillId="0" borderId="49" xfId="0" applyFont="1" applyFill="1" applyBorder="1" applyAlignment="1">
      <alignment horizontal="center" vertical="center"/>
    </xf>
    <xf numFmtId="0" fontId="43" fillId="0" borderId="50" xfId="0" applyFont="1" applyFill="1" applyBorder="1" applyAlignment="1">
      <alignment horizontal="center" vertical="center"/>
    </xf>
  </cellXfs>
  <cellStyles count="101">
    <cellStyle name="20 % – Zvýraznění1" xfId="1" xr:uid="{00000000-0005-0000-0000-000000000000}"/>
    <cellStyle name="20 % – Zvýraznění2" xfId="2" xr:uid="{00000000-0005-0000-0000-000001000000}"/>
    <cellStyle name="20 % – Zvýraznění3" xfId="3" xr:uid="{00000000-0005-0000-0000-000002000000}"/>
    <cellStyle name="20 % – Zvýraznění4" xfId="4" xr:uid="{00000000-0005-0000-0000-000003000000}"/>
    <cellStyle name="20 % – Zvýraznění5" xfId="5" xr:uid="{00000000-0005-0000-0000-000004000000}"/>
    <cellStyle name="20 % – Zvýraznění6" xfId="6" xr:uid="{00000000-0005-0000-0000-000005000000}"/>
    <cellStyle name="20% - Accent1 2" xfId="7" xr:uid="{00000000-0005-0000-0000-000006000000}"/>
    <cellStyle name="20% - Accent2 2" xfId="8" xr:uid="{00000000-0005-0000-0000-000007000000}"/>
    <cellStyle name="20% - Accent3 2" xfId="9" xr:uid="{00000000-0005-0000-0000-000008000000}"/>
    <cellStyle name="20% - Accent4 2" xfId="10" xr:uid="{00000000-0005-0000-0000-000009000000}"/>
    <cellStyle name="20% - Accent5 2" xfId="11" xr:uid="{00000000-0005-0000-0000-00000A000000}"/>
    <cellStyle name="20% - Accent6 2" xfId="12" xr:uid="{00000000-0005-0000-0000-00000B000000}"/>
    <cellStyle name="40 % – Zvýraznění1" xfId="13" xr:uid="{00000000-0005-0000-0000-00000C000000}"/>
    <cellStyle name="40 % – Zvýraznění2" xfId="14" xr:uid="{00000000-0005-0000-0000-00000D000000}"/>
    <cellStyle name="40 % – Zvýraznění3" xfId="15" xr:uid="{00000000-0005-0000-0000-00000E000000}"/>
    <cellStyle name="40 % – Zvýraznění4" xfId="16" xr:uid="{00000000-0005-0000-0000-00000F000000}"/>
    <cellStyle name="40 % – Zvýraznění5" xfId="17" xr:uid="{00000000-0005-0000-0000-000010000000}"/>
    <cellStyle name="40 % – Zvýraznění6" xfId="18" xr:uid="{00000000-0005-0000-0000-000011000000}"/>
    <cellStyle name="40% - Accent1 2" xfId="19" xr:uid="{00000000-0005-0000-0000-000012000000}"/>
    <cellStyle name="40% - Accent2 2" xfId="20" xr:uid="{00000000-0005-0000-0000-000013000000}"/>
    <cellStyle name="40% - Accent3 2" xfId="21" xr:uid="{00000000-0005-0000-0000-000014000000}"/>
    <cellStyle name="40% - Accent4 2" xfId="22" xr:uid="{00000000-0005-0000-0000-000015000000}"/>
    <cellStyle name="40% - Accent5 2" xfId="23" xr:uid="{00000000-0005-0000-0000-000016000000}"/>
    <cellStyle name="40% - Accent6 2" xfId="24" xr:uid="{00000000-0005-0000-0000-000017000000}"/>
    <cellStyle name="60 % – Zvýraznění1" xfId="25" xr:uid="{00000000-0005-0000-0000-000018000000}"/>
    <cellStyle name="60 % – Zvýraznění2" xfId="26" xr:uid="{00000000-0005-0000-0000-000019000000}"/>
    <cellStyle name="60 % – Zvýraznění3" xfId="27" xr:uid="{00000000-0005-0000-0000-00001A000000}"/>
    <cellStyle name="60 % – Zvýraznění4" xfId="28" xr:uid="{00000000-0005-0000-0000-00001B000000}"/>
    <cellStyle name="60 % – Zvýraznění5" xfId="29" xr:uid="{00000000-0005-0000-0000-00001C000000}"/>
    <cellStyle name="60 % – Zvýraznění6" xfId="30" xr:uid="{00000000-0005-0000-0000-00001D000000}"/>
    <cellStyle name="60% - Accent1 2" xfId="31" xr:uid="{00000000-0005-0000-0000-00001E000000}"/>
    <cellStyle name="60% - Accent2 2" xfId="32" xr:uid="{00000000-0005-0000-0000-00001F000000}"/>
    <cellStyle name="60% - Accent3 2" xfId="33" xr:uid="{00000000-0005-0000-0000-000020000000}"/>
    <cellStyle name="60% - Accent4 2" xfId="34" xr:uid="{00000000-0005-0000-0000-000021000000}"/>
    <cellStyle name="60% - Accent5 2" xfId="35" xr:uid="{00000000-0005-0000-0000-000022000000}"/>
    <cellStyle name="60% - Accent6 2" xfId="36" xr:uid="{00000000-0005-0000-0000-000023000000}"/>
    <cellStyle name="Accent1 2" xfId="37" xr:uid="{00000000-0005-0000-0000-000024000000}"/>
    <cellStyle name="Accent2 2" xfId="38" xr:uid="{00000000-0005-0000-0000-000025000000}"/>
    <cellStyle name="Accent3 2" xfId="39" xr:uid="{00000000-0005-0000-0000-000026000000}"/>
    <cellStyle name="Accent4 2" xfId="40" xr:uid="{00000000-0005-0000-0000-000027000000}"/>
    <cellStyle name="Accent5 2" xfId="41" xr:uid="{00000000-0005-0000-0000-000028000000}"/>
    <cellStyle name="Accent6 2" xfId="42" xr:uid="{00000000-0005-0000-0000-000029000000}"/>
    <cellStyle name="Bad 2" xfId="43" xr:uid="{00000000-0005-0000-0000-00002A000000}"/>
    <cellStyle name="Calculation 2" xfId="44" xr:uid="{00000000-0005-0000-0000-00002B000000}"/>
    <cellStyle name="Celkem" xfId="45" xr:uid="{00000000-0005-0000-0000-00002C000000}"/>
    <cellStyle name="Explanatory Text 2" xfId="46" xr:uid="{00000000-0005-0000-0000-00002D000000}"/>
    <cellStyle name="Good 2" xfId="47" xr:uid="{00000000-0005-0000-0000-00002E000000}"/>
    <cellStyle name="Heading 1 2" xfId="48" xr:uid="{00000000-0005-0000-0000-00002F000000}"/>
    <cellStyle name="Heading 2 2" xfId="49" xr:uid="{00000000-0005-0000-0000-000030000000}"/>
    <cellStyle name="Heading 3 2" xfId="50" xr:uid="{00000000-0005-0000-0000-000031000000}"/>
    <cellStyle name="Heading 4 2" xfId="51" xr:uid="{00000000-0005-0000-0000-000032000000}"/>
    <cellStyle name="Check Cell 2" xfId="52" xr:uid="{00000000-0005-0000-0000-000033000000}"/>
    <cellStyle name="Chybně" xfId="53" xr:uid="{00000000-0005-0000-0000-000034000000}"/>
    <cellStyle name="Input 2" xfId="54" xr:uid="{00000000-0005-0000-0000-000035000000}"/>
    <cellStyle name="Kontrolní buňka" xfId="55" xr:uid="{00000000-0005-0000-0000-000036000000}"/>
    <cellStyle name="Linked Cell 2" xfId="56" xr:uid="{00000000-0005-0000-0000-000037000000}"/>
    <cellStyle name="Nadpis 1" xfId="57" xr:uid="{00000000-0005-0000-0000-000038000000}"/>
    <cellStyle name="Nadpis 2" xfId="58" xr:uid="{00000000-0005-0000-0000-000039000000}"/>
    <cellStyle name="Nadpis 3" xfId="59" xr:uid="{00000000-0005-0000-0000-00003A000000}"/>
    <cellStyle name="Nadpis 4" xfId="60" xr:uid="{00000000-0005-0000-0000-00003B000000}"/>
    <cellStyle name="Název" xfId="61" xr:uid="{00000000-0005-0000-0000-00003C000000}"/>
    <cellStyle name="Neutral 2" xfId="62" xr:uid="{00000000-0005-0000-0000-00003D000000}"/>
    <cellStyle name="Neutrální" xfId="63" xr:uid="{00000000-0005-0000-0000-00003E000000}"/>
    <cellStyle name="Normal" xfId="0" builtinId="0"/>
    <cellStyle name="Normal 2" xfId="64" xr:uid="{00000000-0005-0000-0000-000040000000}"/>
    <cellStyle name="Normal 2 2" xfId="65" xr:uid="{00000000-0005-0000-0000-000041000000}"/>
    <cellStyle name="Normal 2 2 2" xfId="66" xr:uid="{00000000-0005-0000-0000-000042000000}"/>
    <cellStyle name="Normal 2 3" xfId="67" xr:uid="{00000000-0005-0000-0000-000043000000}"/>
    <cellStyle name="Normal 3" xfId="68" xr:uid="{00000000-0005-0000-0000-000044000000}"/>
    <cellStyle name="Normal 3 2" xfId="69" xr:uid="{00000000-0005-0000-0000-000045000000}"/>
    <cellStyle name="Normal 4" xfId="70" xr:uid="{00000000-0005-0000-0000-000046000000}"/>
    <cellStyle name="Normal 5" xfId="71" xr:uid="{00000000-0005-0000-0000-000047000000}"/>
    <cellStyle name="Normal 6" xfId="72" xr:uid="{00000000-0005-0000-0000-000048000000}"/>
    <cellStyle name="Normal 7" xfId="73" xr:uid="{00000000-0005-0000-0000-000049000000}"/>
    <cellStyle name="Normal 8" xfId="74" xr:uid="{00000000-0005-0000-0000-00004A000000}"/>
    <cellStyle name="normální_HDP v b.c." xfId="75" xr:uid="{00000000-0005-0000-0000-00004B000000}"/>
    <cellStyle name="Note 2" xfId="76" xr:uid="{00000000-0005-0000-0000-00004C000000}"/>
    <cellStyle name="Output 2" xfId="77" xr:uid="{00000000-0005-0000-0000-00004D000000}"/>
    <cellStyle name="Percent 2" xfId="78" xr:uid="{00000000-0005-0000-0000-00004E000000}"/>
    <cellStyle name="Percent 3" xfId="79" xr:uid="{00000000-0005-0000-0000-00004F000000}"/>
    <cellStyle name="Percent 4" xfId="80" xr:uid="{00000000-0005-0000-0000-000050000000}"/>
    <cellStyle name="percentá 2" xfId="81" xr:uid="{00000000-0005-0000-0000-000051000000}"/>
    <cellStyle name="Poznámka" xfId="82" xr:uid="{00000000-0005-0000-0000-000052000000}"/>
    <cellStyle name="Poznámka 2" xfId="83" xr:uid="{00000000-0005-0000-0000-000053000000}"/>
    <cellStyle name="Propojená buňka" xfId="84" xr:uid="{00000000-0005-0000-0000-000054000000}"/>
    <cellStyle name="Správně" xfId="85" xr:uid="{00000000-0005-0000-0000-000055000000}"/>
    <cellStyle name="Style 1" xfId="86" xr:uid="{00000000-0005-0000-0000-000056000000}"/>
    <cellStyle name="Text upozornění" xfId="87" xr:uid="{00000000-0005-0000-0000-000057000000}"/>
    <cellStyle name="Title 2" xfId="88" xr:uid="{00000000-0005-0000-0000-000058000000}"/>
    <cellStyle name="Total 2" xfId="89" xr:uid="{00000000-0005-0000-0000-000059000000}"/>
    <cellStyle name="Vstup" xfId="90" xr:uid="{00000000-0005-0000-0000-00005A000000}"/>
    <cellStyle name="Výpočet" xfId="91" xr:uid="{00000000-0005-0000-0000-00005B000000}"/>
    <cellStyle name="Výstup" xfId="92" xr:uid="{00000000-0005-0000-0000-00005C000000}"/>
    <cellStyle name="Vysvětlující text" xfId="93" xr:uid="{00000000-0005-0000-0000-00005D000000}"/>
    <cellStyle name="Warning Text 2" xfId="94" xr:uid="{00000000-0005-0000-0000-00005E000000}"/>
    <cellStyle name="Zvýraznění 1" xfId="95" xr:uid="{00000000-0005-0000-0000-00005F000000}"/>
    <cellStyle name="Zvýraznění 2" xfId="96" xr:uid="{00000000-0005-0000-0000-000060000000}"/>
    <cellStyle name="Zvýraznění 3" xfId="97" xr:uid="{00000000-0005-0000-0000-000061000000}"/>
    <cellStyle name="Zvýraznění 4" xfId="98" xr:uid="{00000000-0005-0000-0000-000062000000}"/>
    <cellStyle name="Zvýraznění 5" xfId="99" xr:uid="{00000000-0005-0000-0000-000063000000}"/>
    <cellStyle name="Zvýraznění 6" xfId="100" xr:uid="{00000000-0005-0000-0000-00006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B1:Z82"/>
  <sheetViews>
    <sheetView showGridLines="0" tabSelected="1" zoomScale="85" zoomScaleNormal="85" workbookViewId="0">
      <pane xSplit="6" ySplit="4" topLeftCell="G5" activePane="bottomRight" state="frozen"/>
      <selection pane="topRight" activeCell="G1" sqref="G1"/>
      <selection pane="bottomLeft" activeCell="A6" sqref="A6"/>
      <selection pane="bottomRight" activeCell="O65" sqref="O65"/>
    </sheetView>
  </sheetViews>
  <sheetFormatPr defaultColWidth="9.140625" defaultRowHeight="14.25" outlineLevelRow="1"/>
  <cols>
    <col min="1" max="4" width="3.140625" style="9" customWidth="1"/>
    <col min="5" max="5" width="33" style="9" customWidth="1"/>
    <col min="6" max="6" width="39.28515625" style="9" customWidth="1"/>
    <col min="7" max="7" width="12.85546875" style="9" customWidth="1"/>
    <col min="8" max="13" width="10.7109375" style="9" customWidth="1"/>
    <col min="14" max="14" width="5.140625" style="9" customWidth="1"/>
    <col min="15" max="16384" width="9.140625" style="9"/>
  </cols>
  <sheetData>
    <row r="1" spans="2:17" ht="22.5" customHeight="1" thickBot="1">
      <c r="B1" s="8"/>
    </row>
    <row r="2" spans="2:17" ht="30" customHeight="1" thickBot="1">
      <c r="B2" s="292" t="str">
        <f>""&amp;H3&amp;""</f>
        <v>Spring 2025 medium-term forecast (MTF-2025Q1)</v>
      </c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4"/>
    </row>
    <row r="3" spans="2:17" ht="30" customHeight="1">
      <c r="B3" s="284" t="s">
        <v>16</v>
      </c>
      <c r="C3" s="285"/>
      <c r="D3" s="285"/>
      <c r="E3" s="286"/>
      <c r="F3" s="290" t="s">
        <v>17</v>
      </c>
      <c r="G3" s="252" t="s">
        <v>15</v>
      </c>
      <c r="H3" s="298" t="s">
        <v>14</v>
      </c>
      <c r="I3" s="299"/>
      <c r="J3" s="300"/>
      <c r="K3" s="295" t="s">
        <v>209</v>
      </c>
      <c r="L3" s="296"/>
      <c r="M3" s="297"/>
    </row>
    <row r="4" spans="2:17">
      <c r="B4" s="287"/>
      <c r="C4" s="288"/>
      <c r="D4" s="288"/>
      <c r="E4" s="289"/>
      <c r="F4" s="291"/>
      <c r="G4" s="10">
        <v>2024</v>
      </c>
      <c r="H4" s="11">
        <v>2025</v>
      </c>
      <c r="I4" s="11">
        <v>2026</v>
      </c>
      <c r="J4" s="12">
        <v>2027</v>
      </c>
      <c r="K4" s="10">
        <v>2025</v>
      </c>
      <c r="L4" s="10">
        <v>2026</v>
      </c>
      <c r="M4" s="13">
        <v>2027</v>
      </c>
    </row>
    <row r="5" spans="2:17" ht="15" thickBot="1">
      <c r="B5" s="14" t="s">
        <v>18</v>
      </c>
      <c r="C5" s="15"/>
      <c r="D5" s="15"/>
      <c r="E5" s="16"/>
      <c r="F5" s="17"/>
      <c r="G5" s="18"/>
      <c r="H5" s="19"/>
      <c r="I5" s="19"/>
      <c r="J5" s="194"/>
      <c r="K5" s="19"/>
      <c r="L5" s="19"/>
      <c r="M5" s="20"/>
    </row>
    <row r="6" spans="2:17">
      <c r="B6" s="21"/>
      <c r="C6" s="9" t="s">
        <v>19</v>
      </c>
      <c r="E6" s="22"/>
      <c r="F6" s="23" t="s">
        <v>20</v>
      </c>
      <c r="G6" s="24">
        <v>3.2</v>
      </c>
      <c r="H6" s="25">
        <v>4.3</v>
      </c>
      <c r="I6" s="25">
        <v>2.9</v>
      </c>
      <c r="J6" s="150">
        <v>3.2</v>
      </c>
      <c r="K6" s="25">
        <v>0.2</v>
      </c>
      <c r="L6" s="25">
        <v>0.1</v>
      </c>
      <c r="M6" s="27">
        <v>-0.1</v>
      </c>
      <c r="O6" s="28"/>
      <c r="P6" s="28"/>
      <c r="Q6" s="28"/>
    </row>
    <row r="7" spans="2:17">
      <c r="B7" s="21"/>
      <c r="C7" s="9" t="s">
        <v>21</v>
      </c>
      <c r="E7" s="22"/>
      <c r="F7" s="23" t="s">
        <v>20</v>
      </c>
      <c r="G7" s="24">
        <v>2.8</v>
      </c>
      <c r="H7" s="25">
        <v>4.3471473598450672</v>
      </c>
      <c r="I7" s="25">
        <v>3.136806272563291</v>
      </c>
      <c r="J7" s="150">
        <v>3.1975983369494116</v>
      </c>
      <c r="K7" s="25">
        <v>-0.1</v>
      </c>
      <c r="L7" s="25">
        <v>0.2</v>
      </c>
      <c r="M7" s="27">
        <v>0</v>
      </c>
      <c r="O7" s="28"/>
      <c r="P7" s="28"/>
      <c r="Q7" s="28"/>
    </row>
    <row r="8" spans="2:17">
      <c r="B8" s="21"/>
      <c r="C8" s="9" t="s">
        <v>22</v>
      </c>
      <c r="E8" s="22"/>
      <c r="F8" s="23" t="s">
        <v>20</v>
      </c>
      <c r="G8" s="29">
        <v>3.6378443760545167</v>
      </c>
      <c r="H8" s="30">
        <v>4.1826868418414449</v>
      </c>
      <c r="I8" s="30">
        <v>2.8912975596884394</v>
      </c>
      <c r="J8" s="195">
        <v>2.8862900826807589</v>
      </c>
      <c r="K8" s="25">
        <v>1.5</v>
      </c>
      <c r="L8" s="25">
        <v>0.19999999999999973</v>
      </c>
      <c r="M8" s="27">
        <v>0.60000000000000009</v>
      </c>
    </row>
    <row r="9" spans="2:17" ht="3.75" customHeight="1">
      <c r="B9" s="21"/>
      <c r="E9" s="22"/>
      <c r="F9" s="23"/>
      <c r="G9" s="29"/>
      <c r="H9" s="30"/>
      <c r="I9" s="30"/>
      <c r="J9" s="195"/>
      <c r="K9" s="30"/>
      <c r="L9" s="30"/>
      <c r="M9" s="31"/>
    </row>
    <row r="10" spans="2:17" ht="15" thickBot="1">
      <c r="B10" s="14" t="s">
        <v>23</v>
      </c>
      <c r="C10" s="15"/>
      <c r="D10" s="15"/>
      <c r="E10" s="16"/>
      <c r="F10" s="17"/>
      <c r="G10" s="32"/>
      <c r="H10" s="33"/>
      <c r="I10" s="33"/>
      <c r="J10" s="196"/>
      <c r="K10" s="33"/>
      <c r="L10" s="33"/>
      <c r="M10" s="34"/>
    </row>
    <row r="11" spans="2:17">
      <c r="B11" s="21"/>
      <c r="C11" s="9" t="s">
        <v>24</v>
      </c>
      <c r="E11" s="22"/>
      <c r="F11" s="23" t="s">
        <v>25</v>
      </c>
      <c r="G11" s="29">
        <v>2.0260345529167267</v>
      </c>
      <c r="H11" s="30">
        <v>1.8667579354068238</v>
      </c>
      <c r="I11" s="30">
        <v>1.9292376312858295</v>
      </c>
      <c r="J11" s="195">
        <v>2.1451197073427437</v>
      </c>
      <c r="K11" s="25">
        <v>-0.39999999999999991</v>
      </c>
      <c r="L11" s="25">
        <v>-0.10000000000000009</v>
      </c>
      <c r="M11" s="27">
        <v>-0.19999999999999973</v>
      </c>
    </row>
    <row r="12" spans="2:17">
      <c r="B12" s="21"/>
      <c r="D12" s="9" t="s">
        <v>26</v>
      </c>
      <c r="E12" s="22"/>
      <c r="F12" s="23" t="s">
        <v>25</v>
      </c>
      <c r="G12" s="29">
        <v>2.3591238517861655</v>
      </c>
      <c r="H12" s="30">
        <v>0.7217621461712298</v>
      </c>
      <c r="I12" s="30">
        <v>1.9235294137067029</v>
      </c>
      <c r="J12" s="195">
        <v>1.4215798385554166</v>
      </c>
      <c r="K12" s="25">
        <v>-0.20000000000000007</v>
      </c>
      <c r="L12" s="25">
        <v>-0.20000000000000018</v>
      </c>
      <c r="M12" s="27">
        <v>0</v>
      </c>
    </row>
    <row r="13" spans="2:17">
      <c r="B13" s="21"/>
      <c r="D13" s="9" t="s">
        <v>27</v>
      </c>
      <c r="E13" s="22"/>
      <c r="F13" s="23" t="s">
        <v>25</v>
      </c>
      <c r="G13" s="29">
        <v>3.6334934261651028</v>
      </c>
      <c r="H13" s="30">
        <v>1.000605044441258</v>
      </c>
      <c r="I13" s="30">
        <v>1.698417717691612</v>
      </c>
      <c r="J13" s="195">
        <v>1.875274389065936</v>
      </c>
      <c r="K13" s="25">
        <v>-1.2000000000000002</v>
      </c>
      <c r="L13" s="25">
        <v>-0.19999999999999996</v>
      </c>
      <c r="M13" s="27">
        <v>0</v>
      </c>
    </row>
    <row r="14" spans="2:17">
      <c r="B14" s="21"/>
      <c r="D14" s="9" t="s">
        <v>28</v>
      </c>
      <c r="E14" s="22"/>
      <c r="F14" s="23" t="s">
        <v>25</v>
      </c>
      <c r="G14" s="29">
        <v>-4.0683391169352063</v>
      </c>
      <c r="H14" s="30">
        <v>2.9631321195807061</v>
      </c>
      <c r="I14" s="30">
        <v>4.6258056289765221</v>
      </c>
      <c r="J14" s="195">
        <v>-1.4002768404844943</v>
      </c>
      <c r="K14" s="25">
        <v>-3.0999999999999996</v>
      </c>
      <c r="L14" s="25">
        <v>2.0999999999999996</v>
      </c>
      <c r="M14" s="27">
        <v>0.30000000000000004</v>
      </c>
    </row>
    <row r="15" spans="2:17">
      <c r="B15" s="21"/>
      <c r="D15" s="9" t="s">
        <v>29</v>
      </c>
      <c r="E15" s="22"/>
      <c r="F15" s="23" t="s">
        <v>25</v>
      </c>
      <c r="G15" s="29">
        <v>0.47028872580338543</v>
      </c>
      <c r="H15" s="30">
        <v>2.294451118117081</v>
      </c>
      <c r="I15" s="30">
        <v>2.6089919380989102</v>
      </c>
      <c r="J15" s="195">
        <v>3.9470798769492461</v>
      </c>
      <c r="K15" s="25">
        <v>-0.80000000000000027</v>
      </c>
      <c r="L15" s="25">
        <v>-0.5</v>
      </c>
      <c r="M15" s="27">
        <v>-0.39999999999999991</v>
      </c>
    </row>
    <row r="16" spans="2:17">
      <c r="B16" s="21"/>
      <c r="D16" s="9" t="s">
        <v>30</v>
      </c>
      <c r="E16" s="22"/>
      <c r="F16" s="23" t="s">
        <v>25</v>
      </c>
      <c r="G16" s="29">
        <v>1.7705264246869774</v>
      </c>
      <c r="H16" s="30">
        <v>2.1714570622062297</v>
      </c>
      <c r="I16" s="30">
        <v>3.2115817563179121</v>
      </c>
      <c r="J16" s="195">
        <v>2.594351364739083</v>
      </c>
      <c r="K16" s="25">
        <v>-1</v>
      </c>
      <c r="L16" s="25">
        <v>-9.9999999999999645E-2</v>
      </c>
      <c r="M16" s="27">
        <v>-0.19999999999999973</v>
      </c>
    </row>
    <row r="17" spans="2:24">
      <c r="B17" s="21"/>
      <c r="D17" s="9" t="s">
        <v>31</v>
      </c>
      <c r="E17" s="22"/>
      <c r="F17" s="23" t="s">
        <v>32</v>
      </c>
      <c r="G17" s="35">
        <v>4306.7220000000016</v>
      </c>
      <c r="H17" s="36">
        <v>4511.625371766906</v>
      </c>
      <c r="I17" s="36">
        <v>4098.2869332026676</v>
      </c>
      <c r="J17" s="197">
        <v>5490.4592797805817</v>
      </c>
      <c r="K17" s="106">
        <v>382.20000000000073</v>
      </c>
      <c r="L17" s="106">
        <v>20.100000000000364</v>
      </c>
      <c r="M17" s="107">
        <v>-201.10000000000036</v>
      </c>
    </row>
    <row r="18" spans="2:24">
      <c r="B18" s="21"/>
      <c r="C18" s="9" t="s">
        <v>33</v>
      </c>
      <c r="E18" s="22"/>
      <c r="F18" s="23" t="s">
        <v>34</v>
      </c>
      <c r="G18" s="29">
        <v>-0.17712317</v>
      </c>
      <c r="H18" s="30">
        <v>-0.31978718094889946</v>
      </c>
      <c r="I18" s="30">
        <v>-0.26932530501685426</v>
      </c>
      <c r="J18" s="195">
        <v>-0.17941842942635622</v>
      </c>
      <c r="K18" s="106">
        <v>0</v>
      </c>
      <c r="L18" s="106">
        <v>0</v>
      </c>
      <c r="M18" s="107">
        <v>-0.1</v>
      </c>
    </row>
    <row r="19" spans="2:24">
      <c r="B19" s="21"/>
      <c r="C19" s="9" t="s">
        <v>24</v>
      </c>
      <c r="E19" s="22"/>
      <c r="F19" s="23" t="s">
        <v>35</v>
      </c>
      <c r="G19" s="35">
        <v>129971.459</v>
      </c>
      <c r="H19" s="36">
        <v>137935.49318348709</v>
      </c>
      <c r="I19" s="36">
        <v>144661.66259210286</v>
      </c>
      <c r="J19" s="197">
        <v>152029.7500138664</v>
      </c>
      <c r="K19" s="106">
        <v>1129.7999999999884</v>
      </c>
      <c r="L19" s="106">
        <v>1356.3000000000175</v>
      </c>
      <c r="M19" s="107">
        <v>2181.3999999999942</v>
      </c>
    </row>
    <row r="20" spans="2:24" ht="3.75" customHeight="1">
      <c r="B20" s="21"/>
      <c r="E20" s="22"/>
      <c r="F20" s="23"/>
      <c r="G20" s="37"/>
      <c r="H20" s="38"/>
      <c r="I20" s="38"/>
      <c r="J20" s="23"/>
      <c r="K20" s="30"/>
      <c r="L20" s="30"/>
      <c r="M20" s="31"/>
    </row>
    <row r="21" spans="2:24" ht="15" thickBot="1">
      <c r="B21" s="14" t="s">
        <v>36</v>
      </c>
      <c r="C21" s="15"/>
      <c r="D21" s="15"/>
      <c r="E21" s="16"/>
      <c r="F21" s="17"/>
      <c r="G21" s="39"/>
      <c r="H21" s="40"/>
      <c r="I21" s="40"/>
      <c r="J21" s="17"/>
      <c r="K21" s="33"/>
      <c r="L21" s="33"/>
      <c r="M21" s="34"/>
    </row>
    <row r="22" spans="2:24">
      <c r="B22" s="21"/>
      <c r="C22" s="9" t="s">
        <v>37</v>
      </c>
      <c r="E22" s="22"/>
      <c r="F22" s="23" t="s">
        <v>38</v>
      </c>
      <c r="G22" s="35">
        <v>2430.2905000000001</v>
      </c>
      <c r="H22" s="36">
        <v>2431.2775973744788</v>
      </c>
      <c r="I22" s="36">
        <v>2431.6910956928109</v>
      </c>
      <c r="J22" s="197">
        <v>2432.0947422140221</v>
      </c>
      <c r="K22" s="44">
        <v>-1.2999999999997272</v>
      </c>
      <c r="L22" s="44">
        <v>-3</v>
      </c>
      <c r="M22" s="203">
        <v>-8.0999999999999091</v>
      </c>
    </row>
    <row r="23" spans="2:24">
      <c r="B23" s="21"/>
      <c r="C23" s="9" t="s">
        <v>39</v>
      </c>
      <c r="E23" s="22"/>
      <c r="F23" s="23" t="s">
        <v>40</v>
      </c>
      <c r="G23" s="29">
        <v>-0.15479292658670829</v>
      </c>
      <c r="H23" s="30">
        <v>4.0616435544606588E-2</v>
      </c>
      <c r="I23" s="30">
        <v>1.7007449860045654E-2</v>
      </c>
      <c r="J23" s="195">
        <v>1.6599416016532587E-2</v>
      </c>
      <c r="K23" s="44">
        <v>-0.1</v>
      </c>
      <c r="L23" s="44">
        <v>-0.1</v>
      </c>
      <c r="M23" s="203">
        <v>-0.2</v>
      </c>
    </row>
    <row r="24" spans="2:24" ht="18">
      <c r="B24" s="21"/>
      <c r="C24" s="9" t="s">
        <v>41</v>
      </c>
      <c r="E24" s="22"/>
      <c r="F24" s="23" t="s">
        <v>42</v>
      </c>
      <c r="G24" s="41">
        <v>147.70400000000012</v>
      </c>
      <c r="H24" s="42">
        <v>144.84720957372659</v>
      </c>
      <c r="I24" s="42">
        <v>151.86827313884038</v>
      </c>
      <c r="J24" s="198">
        <v>151.28315277290815</v>
      </c>
      <c r="K24" s="44">
        <v>-5.7999999999999829</v>
      </c>
      <c r="L24" s="44">
        <v>-5.5999999999999943</v>
      </c>
      <c r="M24" s="203">
        <v>0.20000000000001705</v>
      </c>
    </row>
    <row r="25" spans="2:24">
      <c r="B25" s="21"/>
      <c r="C25" s="9" t="s">
        <v>43</v>
      </c>
      <c r="E25" s="22"/>
      <c r="F25" s="23" t="s">
        <v>13</v>
      </c>
      <c r="G25" s="29">
        <v>5.3350682178053797</v>
      </c>
      <c r="H25" s="30">
        <v>5.2363610586001013</v>
      </c>
      <c r="I25" s="30">
        <v>5.50206337431056</v>
      </c>
      <c r="J25" s="195">
        <v>5.4986855363036833</v>
      </c>
      <c r="K25" s="44">
        <v>-0.29999999999999982</v>
      </c>
      <c r="L25" s="44">
        <v>-0.20000000000000018</v>
      </c>
      <c r="M25" s="203">
        <v>0</v>
      </c>
    </row>
    <row r="26" spans="2:24" ht="18">
      <c r="B26" s="21"/>
      <c r="C26" s="9" t="s">
        <v>44</v>
      </c>
      <c r="E26" s="22"/>
      <c r="F26" s="23" t="s">
        <v>13</v>
      </c>
      <c r="G26" s="29">
        <v>6.1302838923052256</v>
      </c>
      <c r="H26" s="30">
        <v>6.08629809468869</v>
      </c>
      <c r="I26" s="30">
        <v>6.0590398798251375</v>
      </c>
      <c r="J26" s="195">
        <v>6.0387360651532713</v>
      </c>
      <c r="K26" s="44">
        <v>0</v>
      </c>
      <c r="L26" s="44">
        <v>0</v>
      </c>
      <c r="M26" s="203">
        <v>0</v>
      </c>
      <c r="O26" s="45"/>
      <c r="P26" s="45"/>
      <c r="Q26" s="45"/>
    </row>
    <row r="27" spans="2:24" ht="18">
      <c r="B27" s="21"/>
      <c r="C27" s="9" t="s">
        <v>45</v>
      </c>
      <c r="E27" s="22"/>
      <c r="F27" s="23" t="s">
        <v>20</v>
      </c>
      <c r="G27" s="29">
        <v>2.1842084797319501</v>
      </c>
      <c r="H27" s="30">
        <v>1.8254000874122767</v>
      </c>
      <c r="I27" s="30">
        <v>1.9119050151389558</v>
      </c>
      <c r="J27" s="195">
        <v>2.1281670280276899</v>
      </c>
      <c r="K27" s="44">
        <v>-0.49999999999999978</v>
      </c>
      <c r="L27" s="44">
        <v>0</v>
      </c>
      <c r="M27" s="203">
        <v>0.10000000000000009</v>
      </c>
      <c r="O27" s="45"/>
      <c r="P27" s="45"/>
      <c r="Q27" s="45"/>
    </row>
    <row r="28" spans="2:24" ht="18">
      <c r="B28" s="21"/>
      <c r="C28" s="9" t="s">
        <v>46</v>
      </c>
      <c r="E28" s="22"/>
      <c r="F28" s="23" t="s">
        <v>20</v>
      </c>
      <c r="G28" s="29">
        <v>5.9015109611277268</v>
      </c>
      <c r="H28" s="30">
        <v>6.0844376985208726</v>
      </c>
      <c r="I28" s="30">
        <v>4.8584814378736638</v>
      </c>
      <c r="J28" s="195">
        <v>5.0758821845812747</v>
      </c>
      <c r="K28" s="44">
        <v>1</v>
      </c>
      <c r="L28" s="44">
        <v>0.20000000000000018</v>
      </c>
      <c r="M28" s="203">
        <v>0.79999999999999982</v>
      </c>
      <c r="O28" s="45"/>
      <c r="P28" s="45"/>
      <c r="Q28" s="45"/>
    </row>
    <row r="29" spans="2:24">
      <c r="B29" s="21"/>
      <c r="C29" s="271" t="s">
        <v>47</v>
      </c>
      <c r="D29" s="271"/>
      <c r="E29" s="272"/>
      <c r="F29" s="273" t="s">
        <v>40</v>
      </c>
      <c r="G29" s="29">
        <v>6.8209271609563871</v>
      </c>
      <c r="H29" s="30">
        <v>5.0582478058611997</v>
      </c>
      <c r="I29" s="30">
        <v>4.4484910372921718</v>
      </c>
      <c r="J29" s="195">
        <v>4.8858463860130854</v>
      </c>
      <c r="K29" s="44">
        <v>0</v>
      </c>
      <c r="L29" s="44">
        <v>-0.59999999999999964</v>
      </c>
      <c r="M29" s="203">
        <v>0.30000000000000071</v>
      </c>
      <c r="O29" s="45"/>
      <c r="P29" s="45"/>
      <c r="Q29" s="45"/>
    </row>
    <row r="30" spans="2:24" ht="18">
      <c r="B30" s="21"/>
      <c r="C30" s="9" t="s">
        <v>48</v>
      </c>
      <c r="E30" s="22"/>
      <c r="F30" s="23" t="s">
        <v>20</v>
      </c>
      <c r="G30" s="43">
        <v>5.9</v>
      </c>
      <c r="H30" s="213">
        <v>5</v>
      </c>
      <c r="I30" s="213">
        <v>4.5</v>
      </c>
      <c r="J30" s="199">
        <v>4.8</v>
      </c>
      <c r="K30" s="213">
        <v>-7.322829198035663E-2</v>
      </c>
      <c r="L30" s="213">
        <v>-0.48401385890809934</v>
      </c>
      <c r="M30" s="203">
        <v>0.2241288601846092</v>
      </c>
      <c r="O30" s="227"/>
      <c r="P30" s="227"/>
      <c r="Q30" s="227"/>
      <c r="R30" s="28"/>
      <c r="S30" s="28"/>
      <c r="U30" s="28"/>
      <c r="V30" s="28"/>
      <c r="W30" s="28"/>
      <c r="X30" s="28"/>
    </row>
    <row r="31" spans="2:24" ht="18">
      <c r="B31" s="21"/>
      <c r="C31" s="9" t="s">
        <v>49</v>
      </c>
      <c r="E31" s="22"/>
      <c r="F31" s="23" t="s">
        <v>20</v>
      </c>
      <c r="G31" s="43">
        <v>3.0437084585619658</v>
      </c>
      <c r="H31" s="213">
        <v>0.60922560506500645</v>
      </c>
      <c r="I31" s="213">
        <v>1.3594808341448044</v>
      </c>
      <c r="J31" s="199">
        <v>1.5876593673765456</v>
      </c>
      <c r="K31" s="213">
        <v>-5.16991672534175E-2</v>
      </c>
      <c r="L31" s="213">
        <v>-0.70706171382175853</v>
      </c>
      <c r="M31" s="203">
        <v>0.2100924531758892</v>
      </c>
      <c r="O31" s="44"/>
      <c r="P31" s="227"/>
      <c r="Q31" s="227"/>
      <c r="R31" s="28"/>
      <c r="S31" s="28"/>
      <c r="U31" s="28"/>
      <c r="V31" s="28"/>
      <c r="W31" s="28"/>
      <c r="X31" s="28"/>
    </row>
    <row r="32" spans="2:24" ht="4.3499999999999996" customHeight="1">
      <c r="B32" s="21"/>
      <c r="E32" s="22"/>
      <c r="F32" s="22"/>
      <c r="G32" s="37"/>
      <c r="H32" s="38"/>
      <c r="I32" s="38"/>
      <c r="J32" s="23"/>
      <c r="K32" s="30"/>
      <c r="L32" s="30"/>
      <c r="M32" s="31"/>
      <c r="O32" s="45"/>
      <c r="P32" s="45"/>
      <c r="Q32" s="45"/>
    </row>
    <row r="33" spans="2:26" ht="15" thickBot="1">
      <c r="B33" s="14" t="s">
        <v>50</v>
      </c>
      <c r="C33" s="15"/>
      <c r="D33" s="15"/>
      <c r="E33" s="16"/>
      <c r="F33" s="16"/>
      <c r="G33" s="39"/>
      <c r="H33" s="40"/>
      <c r="I33" s="40"/>
      <c r="J33" s="17"/>
      <c r="K33" s="33"/>
      <c r="L33" s="33"/>
      <c r="M33" s="34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</row>
    <row r="34" spans="2:26">
      <c r="B34" s="21"/>
      <c r="C34" s="9" t="s">
        <v>51</v>
      </c>
      <c r="E34" s="22"/>
      <c r="F34" s="23" t="s">
        <v>52</v>
      </c>
      <c r="G34" s="43">
        <v>1.6728709137183699</v>
      </c>
      <c r="H34" s="44">
        <v>0.26377313292951499</v>
      </c>
      <c r="I34" s="44">
        <v>1.8069678011522825</v>
      </c>
      <c r="J34" s="199">
        <v>1.2946015182346571</v>
      </c>
      <c r="K34" s="25">
        <v>-0.5</v>
      </c>
      <c r="L34" s="25">
        <v>-0.40000000000000013</v>
      </c>
      <c r="M34" s="27">
        <v>0</v>
      </c>
      <c r="N34" s="28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</row>
    <row r="35" spans="2:26" ht="18">
      <c r="B35" s="21"/>
      <c r="C35" s="9" t="s">
        <v>53</v>
      </c>
      <c r="E35" s="22"/>
      <c r="F35" s="23" t="s">
        <v>54</v>
      </c>
      <c r="G35" s="43">
        <v>6.0601328739539326</v>
      </c>
      <c r="H35" s="44">
        <v>5.6405900272683658</v>
      </c>
      <c r="I35" s="44">
        <v>5.5325553296081065</v>
      </c>
      <c r="J35" s="199">
        <v>5.4141352236059017</v>
      </c>
      <c r="K35" s="25">
        <v>-1.8000000000000007</v>
      </c>
      <c r="L35" s="25">
        <v>-2</v>
      </c>
      <c r="M35" s="27">
        <v>-2</v>
      </c>
      <c r="N35" s="28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</row>
    <row r="36" spans="2:26" ht="4.3499999999999996" customHeight="1">
      <c r="B36" s="21"/>
      <c r="E36" s="22"/>
      <c r="F36" s="22"/>
      <c r="G36" s="37"/>
      <c r="H36" s="38"/>
      <c r="I36" s="38"/>
      <c r="J36" s="23"/>
      <c r="K36" s="30"/>
      <c r="L36" s="30"/>
      <c r="M36" s="31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</row>
    <row r="37" spans="2:26" ht="18" customHeight="1" thickBot="1">
      <c r="B37" s="14" t="s">
        <v>55</v>
      </c>
      <c r="C37" s="15"/>
      <c r="D37" s="15"/>
      <c r="E37" s="16"/>
      <c r="F37" s="16"/>
      <c r="G37" s="39"/>
      <c r="H37" s="40"/>
      <c r="I37" s="40"/>
      <c r="J37" s="17"/>
      <c r="K37" s="33"/>
      <c r="L37" s="33"/>
      <c r="M37" s="34"/>
      <c r="O37" s="45"/>
      <c r="P37" s="227"/>
      <c r="Q37" s="227"/>
      <c r="R37" s="227"/>
      <c r="S37" s="227"/>
      <c r="T37" s="45"/>
      <c r="U37" s="45"/>
      <c r="V37" s="45"/>
      <c r="W37" s="45"/>
      <c r="X37" s="45"/>
      <c r="Y37" s="45"/>
      <c r="Z37" s="45"/>
    </row>
    <row r="38" spans="2:26">
      <c r="B38" s="21"/>
      <c r="C38" s="9" t="s">
        <v>56</v>
      </c>
      <c r="E38" s="22"/>
      <c r="F38" s="23" t="s">
        <v>57</v>
      </c>
      <c r="G38" s="43">
        <v>41.792255087949805</v>
      </c>
      <c r="H38" s="44">
        <v>42.517372342134145</v>
      </c>
      <c r="I38" s="44">
        <v>42.460804796196513</v>
      </c>
      <c r="J38" s="199">
        <v>41.552409327826403</v>
      </c>
      <c r="K38" s="44">
        <v>0.4068108765985059</v>
      </c>
      <c r="L38" s="44">
        <v>0.3222299431476543</v>
      </c>
      <c r="M38" s="203">
        <v>-4.9537255359389576E-2</v>
      </c>
      <c r="N38" s="28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</row>
    <row r="39" spans="2:26">
      <c r="B39" s="21"/>
      <c r="C39" s="9" t="s">
        <v>58</v>
      </c>
      <c r="E39" s="22"/>
      <c r="F39" s="23" t="s">
        <v>57</v>
      </c>
      <c r="G39" s="43">
        <v>46.995638000537262</v>
      </c>
      <c r="H39" s="44">
        <v>46.870536231949934</v>
      </c>
      <c r="I39" s="44">
        <v>46.757144240109788</v>
      </c>
      <c r="J39" s="199">
        <v>45.563660297228857</v>
      </c>
      <c r="K39" s="44">
        <v>0.14186964373359245</v>
      </c>
      <c r="L39" s="44">
        <v>2.6393153726303353E-2</v>
      </c>
      <c r="M39" s="203">
        <v>-0.12219151672940853</v>
      </c>
      <c r="N39" s="28"/>
    </row>
    <row r="40" spans="2:26" ht="18">
      <c r="B40" s="21"/>
      <c r="C40" s="9" t="s">
        <v>59</v>
      </c>
      <c r="E40" s="22"/>
      <c r="F40" s="23" t="s">
        <v>57</v>
      </c>
      <c r="G40" s="43">
        <v>-5.2033829125874629</v>
      </c>
      <c r="H40" s="44">
        <v>-4.3531638898157903</v>
      </c>
      <c r="I40" s="44">
        <v>-4.2963394439132694</v>
      </c>
      <c r="J40" s="199">
        <v>-4.0112509694024476</v>
      </c>
      <c r="K40" s="44">
        <v>0.26494123286491167</v>
      </c>
      <c r="L40" s="44">
        <v>0.29583678942135183</v>
      </c>
      <c r="M40" s="203">
        <v>7.2654261370029616E-2</v>
      </c>
      <c r="N40" s="28"/>
    </row>
    <row r="41" spans="2:26">
      <c r="B41" s="21"/>
      <c r="C41" s="9" t="s">
        <v>60</v>
      </c>
      <c r="E41" s="22"/>
      <c r="F41" s="46" t="s">
        <v>61</v>
      </c>
      <c r="G41" s="43">
        <v>-5.2182784436727303E-2</v>
      </c>
      <c r="H41" s="44">
        <v>-9.6960530060933081E-2</v>
      </c>
      <c r="I41" s="44">
        <v>-8.9284914341324573E-2</v>
      </c>
      <c r="J41" s="199">
        <v>-6.1787161577825156E-2</v>
      </c>
      <c r="K41" s="44">
        <v>1.1665664914112028E-2</v>
      </c>
      <c r="L41" s="44">
        <v>3.1363751246429317E-3</v>
      </c>
      <c r="M41" s="203">
        <v>-1.4494005357028161E-2</v>
      </c>
      <c r="N41" s="28"/>
    </row>
    <row r="42" spans="2:26">
      <c r="B42" s="21"/>
      <c r="C42" s="9" t="s">
        <v>62</v>
      </c>
      <c r="E42" s="22"/>
      <c r="F42" s="46" t="s">
        <v>61</v>
      </c>
      <c r="G42" s="43">
        <v>-5.2058275059968206</v>
      </c>
      <c r="H42" s="44">
        <v>-4.3058642544376031</v>
      </c>
      <c r="I42" s="44">
        <v>-4.2208798925890925</v>
      </c>
      <c r="J42" s="199">
        <v>-3.956041467788602</v>
      </c>
      <c r="K42" s="44">
        <v>0.25368569183631706</v>
      </c>
      <c r="L42" s="44">
        <v>0.29283126020560246</v>
      </c>
      <c r="M42" s="203">
        <v>8.7244016243228639E-2</v>
      </c>
      <c r="N42" s="28"/>
    </row>
    <row r="43" spans="2:26">
      <c r="B43" s="21"/>
      <c r="C43" s="9" t="s">
        <v>63</v>
      </c>
      <c r="E43" s="22"/>
      <c r="F43" s="46" t="s">
        <v>61</v>
      </c>
      <c r="G43" s="43">
        <v>-3.6930029997277325</v>
      </c>
      <c r="H43" s="44">
        <v>-2.7781606356876445</v>
      </c>
      <c r="I43" s="44">
        <v>-2.7612863543137207</v>
      </c>
      <c r="J43" s="199">
        <v>-2.4789706175389377</v>
      </c>
      <c r="K43" s="44">
        <v>0.25289505121016775</v>
      </c>
      <c r="L43" s="44">
        <v>0.28848557741094494</v>
      </c>
      <c r="M43" s="203">
        <v>7.7321166858741464E-2</v>
      </c>
      <c r="N43" s="28"/>
    </row>
    <row r="44" spans="2:26" ht="18">
      <c r="B44" s="21"/>
      <c r="C44" s="9" t="s">
        <v>64</v>
      </c>
      <c r="E44" s="22"/>
      <c r="F44" s="46" t="s">
        <v>65</v>
      </c>
      <c r="G44" s="43">
        <v>0.3781173026660527</v>
      </c>
      <c r="H44" s="44">
        <v>0.91484236404008801</v>
      </c>
      <c r="I44" s="44">
        <v>1.6874281373923772E-2</v>
      </c>
      <c r="J44" s="199">
        <v>0.28231573677478305</v>
      </c>
      <c r="K44" s="44">
        <v>-0.22264500121983533</v>
      </c>
      <c r="L44" s="44">
        <v>3.5590526200777184E-2</v>
      </c>
      <c r="M44" s="203">
        <v>-0.21116441055220347</v>
      </c>
      <c r="N44" s="28"/>
    </row>
    <row r="45" spans="2:26">
      <c r="B45" s="21"/>
      <c r="C45" s="9" t="s">
        <v>66</v>
      </c>
      <c r="E45" s="22"/>
      <c r="F45" s="23" t="s">
        <v>57</v>
      </c>
      <c r="G45" s="43">
        <v>59.720314302631984</v>
      </c>
      <c r="H45" s="44">
        <v>59.67447617245184</v>
      </c>
      <c r="I45" s="44">
        <v>60.498084339433113</v>
      </c>
      <c r="J45" s="199">
        <v>60.665200877345505</v>
      </c>
      <c r="K45" s="44">
        <v>-0.7167285532252663</v>
      </c>
      <c r="L45" s="44">
        <v>-1.0197587860614092</v>
      </c>
      <c r="M45" s="203">
        <v>-1.3248978910274545</v>
      </c>
      <c r="N45" s="28"/>
    </row>
    <row r="46" spans="2:26" ht="4.3499999999999996" customHeight="1">
      <c r="B46" s="21"/>
      <c r="E46" s="22"/>
      <c r="F46" s="22"/>
      <c r="G46" s="37"/>
      <c r="H46" s="38"/>
      <c r="I46" s="38"/>
      <c r="J46" s="23"/>
      <c r="K46" s="30"/>
      <c r="L46" s="30"/>
      <c r="M46" s="31"/>
      <c r="N46" s="28"/>
    </row>
    <row r="47" spans="2:26" ht="15" thickBot="1">
      <c r="B47" s="14" t="s">
        <v>67</v>
      </c>
      <c r="C47" s="15"/>
      <c r="D47" s="15"/>
      <c r="E47" s="16"/>
      <c r="F47" s="16"/>
      <c r="G47" s="39"/>
      <c r="H47" s="40"/>
      <c r="I47" s="40"/>
      <c r="J47" s="17"/>
      <c r="K47" s="33"/>
      <c r="L47" s="33"/>
      <c r="M47" s="34"/>
      <c r="N47" s="28"/>
    </row>
    <row r="48" spans="2:26">
      <c r="B48" s="21"/>
      <c r="C48" s="9" t="s">
        <v>68</v>
      </c>
      <c r="E48" s="22"/>
      <c r="F48" s="23" t="s">
        <v>57</v>
      </c>
      <c r="G48" s="29">
        <v>-0.3144807491928025</v>
      </c>
      <c r="H48" s="283">
        <v>0.26811559234205629</v>
      </c>
      <c r="I48" s="283">
        <v>-0.40960728424526122</v>
      </c>
      <c r="J48" s="195">
        <v>0.68228231535811024</v>
      </c>
      <c r="K48" s="210">
        <v>-0.81842646502348015</v>
      </c>
      <c r="L48" s="210">
        <v>-1.207298319727627</v>
      </c>
      <c r="M48" s="27">
        <v>-1.2021422327983116</v>
      </c>
      <c r="N48" s="28"/>
    </row>
    <row r="49" spans="2:14">
      <c r="B49" s="21"/>
      <c r="C49" s="9" t="s">
        <v>69</v>
      </c>
      <c r="E49" s="22"/>
      <c r="F49" s="23" t="s">
        <v>57</v>
      </c>
      <c r="G49" s="29">
        <v>-2.78124125400196</v>
      </c>
      <c r="H49" s="283">
        <v>-2.1595187393288433</v>
      </c>
      <c r="I49" s="283">
        <v>-2.8230105134003218</v>
      </c>
      <c r="J49" s="195">
        <v>-1.8061969325094833</v>
      </c>
      <c r="K49" s="210">
        <v>-0.7340842820022877</v>
      </c>
      <c r="L49" s="210">
        <v>-1.127731413649651</v>
      </c>
      <c r="M49" s="27">
        <v>-1.1504540051265231</v>
      </c>
      <c r="N49" s="28"/>
    </row>
    <row r="50" spans="2:14" ht="3.75" customHeight="1">
      <c r="B50" s="21"/>
      <c r="E50" s="22"/>
      <c r="F50" s="22"/>
      <c r="G50" s="37"/>
      <c r="H50" s="38"/>
      <c r="I50" s="38"/>
      <c r="J50" s="23"/>
      <c r="K50" s="30"/>
      <c r="L50" s="30"/>
      <c r="M50" s="31"/>
      <c r="N50" s="28"/>
    </row>
    <row r="51" spans="2:14" ht="15" hidden="1" outlineLevel="1" thickBot="1">
      <c r="B51" s="14" t="s">
        <v>4</v>
      </c>
      <c r="C51" s="15"/>
      <c r="D51" s="15"/>
      <c r="E51" s="16"/>
      <c r="F51" s="16"/>
      <c r="G51" s="39"/>
      <c r="H51" s="40"/>
      <c r="I51" s="40"/>
      <c r="J51" s="17"/>
      <c r="K51" s="33"/>
      <c r="L51" s="33"/>
      <c r="M51" s="34"/>
      <c r="N51" s="28"/>
    </row>
    <row r="52" spans="2:14" hidden="1" outlineLevel="1">
      <c r="B52" s="21"/>
      <c r="C52" s="9" t="s">
        <v>6</v>
      </c>
      <c r="E52" s="22"/>
      <c r="F52" s="23" t="s">
        <v>10</v>
      </c>
      <c r="G52" s="37"/>
      <c r="H52" s="38"/>
      <c r="I52" s="38"/>
      <c r="J52" s="23"/>
      <c r="K52" s="30"/>
      <c r="L52" s="30"/>
      <c r="M52" s="31"/>
      <c r="N52" s="28"/>
    </row>
    <row r="53" spans="2:14" hidden="1" outlineLevel="1">
      <c r="B53" s="21"/>
      <c r="C53" s="9" t="s">
        <v>5</v>
      </c>
      <c r="E53" s="22"/>
      <c r="F53" s="23" t="s">
        <v>10</v>
      </c>
      <c r="G53" s="37"/>
      <c r="H53" s="38"/>
      <c r="I53" s="38"/>
      <c r="J53" s="23"/>
      <c r="K53" s="30"/>
      <c r="L53" s="30"/>
      <c r="M53" s="31"/>
      <c r="N53" s="28"/>
    </row>
    <row r="54" spans="2:14" ht="3.75" hidden="1" customHeight="1" collapsed="1" thickBot="1">
      <c r="B54" s="21"/>
      <c r="E54" s="22"/>
      <c r="F54" s="22"/>
      <c r="G54" s="37"/>
      <c r="H54" s="38"/>
      <c r="I54" s="38"/>
      <c r="J54" s="23"/>
      <c r="K54" s="30"/>
      <c r="L54" s="30"/>
      <c r="M54" s="31"/>
      <c r="N54" s="28"/>
    </row>
    <row r="55" spans="2:14" ht="15" thickBot="1">
      <c r="B55" s="14" t="s">
        <v>70</v>
      </c>
      <c r="C55" s="15"/>
      <c r="D55" s="15"/>
      <c r="E55" s="47"/>
      <c r="F55" s="16"/>
      <c r="G55" s="39"/>
      <c r="H55" s="40"/>
      <c r="I55" s="40"/>
      <c r="J55" s="17"/>
      <c r="K55" s="33"/>
      <c r="L55" s="33"/>
      <c r="M55" s="34"/>
      <c r="N55" s="30"/>
    </row>
    <row r="56" spans="2:14">
      <c r="B56" s="21"/>
      <c r="C56" s="9" t="s">
        <v>71</v>
      </c>
      <c r="E56" s="22"/>
      <c r="F56" s="23" t="s">
        <v>20</v>
      </c>
      <c r="G56" s="29">
        <v>0.89817542410584394</v>
      </c>
      <c r="H56" s="30">
        <v>2.4001249737127068</v>
      </c>
      <c r="I56" s="30">
        <v>2.9305087999862138</v>
      </c>
      <c r="J56" s="195">
        <v>3.0032799382614996</v>
      </c>
      <c r="K56" s="48">
        <v>-0.5</v>
      </c>
      <c r="L56" s="49">
        <v>-0.39999999999999991</v>
      </c>
      <c r="M56" s="202">
        <v>-0.29999999999999982</v>
      </c>
      <c r="N56" s="28"/>
    </row>
    <row r="57" spans="2:14" ht="18" customHeight="1">
      <c r="B57" s="21"/>
      <c r="C57" s="9" t="s">
        <v>72</v>
      </c>
      <c r="E57" s="22"/>
      <c r="F57" s="23" t="s">
        <v>73</v>
      </c>
      <c r="G57" s="50">
        <v>1.082246929112554</v>
      </c>
      <c r="H57" s="51">
        <v>1.0451119047619051</v>
      </c>
      <c r="I57" s="51">
        <v>1.0465000000000004</v>
      </c>
      <c r="J57" s="200">
        <v>1.0465000000000004</v>
      </c>
      <c r="K57" s="30">
        <v>-1.6</v>
      </c>
      <c r="L57" s="30">
        <v>-1.5</v>
      </c>
      <c r="M57" s="31">
        <v>-1.5</v>
      </c>
      <c r="N57" s="28"/>
    </row>
    <row r="58" spans="2:14" ht="18" customHeight="1">
      <c r="B58" s="21"/>
      <c r="C58" s="9" t="s">
        <v>74</v>
      </c>
      <c r="E58" s="22"/>
      <c r="F58" s="23" t="s">
        <v>73</v>
      </c>
      <c r="G58" s="43">
        <v>81.998269692264259</v>
      </c>
      <c r="H58" s="44">
        <v>73.587189570054335</v>
      </c>
      <c r="I58" s="44">
        <v>69.793583333333331</v>
      </c>
      <c r="J58" s="199">
        <v>68.361833333333337</v>
      </c>
      <c r="K58" s="30">
        <v>2.5</v>
      </c>
      <c r="L58" s="30">
        <v>-0.5</v>
      </c>
      <c r="M58" s="31">
        <v>-1.3</v>
      </c>
      <c r="N58" s="28"/>
    </row>
    <row r="59" spans="2:14" ht="18">
      <c r="B59" s="21"/>
      <c r="C59" s="9" t="s">
        <v>75</v>
      </c>
      <c r="E59" s="22"/>
      <c r="F59" s="23" t="s">
        <v>20</v>
      </c>
      <c r="G59" s="43">
        <v>-2.0853347544202165</v>
      </c>
      <c r="H59" s="44">
        <v>-10.257631232678833</v>
      </c>
      <c r="I59" s="44">
        <v>-5.1552535962927806</v>
      </c>
      <c r="J59" s="199">
        <v>-2.0514063494375563</v>
      </c>
      <c r="K59" s="30">
        <v>2</v>
      </c>
      <c r="L59" s="30">
        <v>-2.8</v>
      </c>
      <c r="M59" s="31">
        <v>-0.8</v>
      </c>
      <c r="N59" s="28"/>
    </row>
    <row r="60" spans="2:14" ht="18">
      <c r="B60" s="21"/>
      <c r="C60" s="9" t="s">
        <v>76</v>
      </c>
      <c r="E60" s="22"/>
      <c r="F60" s="23" t="s">
        <v>20</v>
      </c>
      <c r="G60" s="43">
        <v>-2.1704000678755477</v>
      </c>
      <c r="H60" s="44">
        <v>-7.0688960988860572</v>
      </c>
      <c r="I60" s="44">
        <v>-5.2810572664708388</v>
      </c>
      <c r="J60" s="199">
        <v>-2.0514063494375421</v>
      </c>
      <c r="K60" s="52">
        <v>3.4</v>
      </c>
      <c r="L60" s="52">
        <v>-3</v>
      </c>
      <c r="M60" s="203">
        <v>-0.8</v>
      </c>
      <c r="N60" s="28"/>
    </row>
    <row r="61" spans="2:14">
      <c r="B61" s="21"/>
      <c r="C61" s="9" t="s">
        <v>77</v>
      </c>
      <c r="E61" s="22"/>
      <c r="F61" s="23" t="s">
        <v>20</v>
      </c>
      <c r="G61" s="43">
        <v>9.1833826661519957</v>
      </c>
      <c r="H61" s="44">
        <v>11.98668298568213</v>
      </c>
      <c r="I61" s="44">
        <v>-1.2974753203135569</v>
      </c>
      <c r="J61" s="199">
        <v>-2.7603110220216664</v>
      </c>
      <c r="K61" s="44">
        <v>6.2</v>
      </c>
      <c r="L61" s="44">
        <v>-0.9</v>
      </c>
      <c r="M61" s="203">
        <v>-1.0999999999999999</v>
      </c>
      <c r="N61" s="28"/>
    </row>
    <row r="62" spans="2:14">
      <c r="B62" s="21"/>
      <c r="C62" s="9" t="s">
        <v>78</v>
      </c>
      <c r="E62" s="22"/>
      <c r="F62" s="23" t="s">
        <v>79</v>
      </c>
      <c r="G62" s="43">
        <v>3.5708537706255097</v>
      </c>
      <c r="H62" s="44">
        <v>2.1651026905528714</v>
      </c>
      <c r="I62" s="44">
        <v>1.9800000000000002</v>
      </c>
      <c r="J62" s="199">
        <v>2.1079166666666667</v>
      </c>
      <c r="K62" s="44">
        <v>0.10000000000000009</v>
      </c>
      <c r="L62" s="44">
        <v>0</v>
      </c>
      <c r="M62" s="203">
        <v>-0.10000000000000009</v>
      </c>
      <c r="N62" s="28"/>
    </row>
    <row r="63" spans="2:14" ht="15" thickBot="1">
      <c r="B63" s="53"/>
      <c r="C63" s="54" t="s">
        <v>80</v>
      </c>
      <c r="D63" s="54"/>
      <c r="E63" s="55"/>
      <c r="F63" s="56" t="s">
        <v>13</v>
      </c>
      <c r="G63" s="57">
        <v>3.4728772837066315</v>
      </c>
      <c r="H63" s="58">
        <v>3.2178917753623186</v>
      </c>
      <c r="I63" s="58">
        <v>3.2352499999999997</v>
      </c>
      <c r="J63" s="201">
        <v>3.282025</v>
      </c>
      <c r="K63" s="58">
        <v>-9.9999999999999645E-2</v>
      </c>
      <c r="L63" s="58">
        <v>-0.19999999999999973</v>
      </c>
      <c r="M63" s="204">
        <v>-0.10000000000000009</v>
      </c>
      <c r="N63" s="28"/>
    </row>
    <row r="64" spans="2:14" ht="15.75" customHeight="1">
      <c r="B64" s="9" t="s">
        <v>81</v>
      </c>
    </row>
    <row r="65" spans="2:14" ht="15.75" customHeight="1">
      <c r="B65" s="9" t="s">
        <v>82</v>
      </c>
    </row>
    <row r="66" spans="2:14" ht="15.75" customHeight="1">
      <c r="B66" s="9" t="s">
        <v>83</v>
      </c>
    </row>
    <row r="67" spans="2:14" ht="15.75" customHeight="1">
      <c r="B67" s="9" t="s">
        <v>84</v>
      </c>
    </row>
    <row r="68" spans="2:14">
      <c r="B68" s="9" t="s">
        <v>85</v>
      </c>
    </row>
    <row r="69" spans="2:14">
      <c r="B69" s="9" t="s">
        <v>86</v>
      </c>
    </row>
    <row r="70" spans="2:14">
      <c r="B70" s="9" t="s">
        <v>87</v>
      </c>
    </row>
    <row r="71" spans="2:14">
      <c r="B71" s="9" t="s">
        <v>88</v>
      </c>
    </row>
    <row r="72" spans="2:14">
      <c r="C72" s="9" t="s">
        <v>89</v>
      </c>
    </row>
    <row r="73" spans="2:14">
      <c r="B73" s="9" t="s">
        <v>90</v>
      </c>
    </row>
    <row r="74" spans="2:14">
      <c r="B74" s="9" t="s">
        <v>91</v>
      </c>
      <c r="D74" s="274"/>
    </row>
    <row r="75" spans="2:14">
      <c r="B75" s="9" t="s">
        <v>92</v>
      </c>
    </row>
    <row r="76" spans="2:14">
      <c r="B76" s="9" t="s">
        <v>93</v>
      </c>
    </row>
    <row r="77" spans="2:14">
      <c r="B77" s="9" t="s">
        <v>94</v>
      </c>
    </row>
    <row r="79" spans="2:14">
      <c r="G79" s="59"/>
      <c r="H79" s="59"/>
      <c r="I79" s="59"/>
      <c r="J79" s="59"/>
      <c r="K79" s="59"/>
      <c r="L79" s="59"/>
      <c r="M79" s="59"/>
      <c r="N79" s="59"/>
    </row>
    <row r="80" spans="2:14" s="59" customFormat="1" ht="15.75">
      <c r="C80" s="60"/>
      <c r="D80" s="61"/>
    </row>
    <row r="81" spans="5:14" s="59" customFormat="1"/>
    <row r="82" spans="5:14">
      <c r="E82" s="59"/>
      <c r="F82" s="59"/>
      <c r="G82" s="59"/>
      <c r="H82" s="59"/>
      <c r="I82" s="59"/>
      <c r="J82" s="59"/>
      <c r="K82" s="59"/>
      <c r="L82" s="59"/>
      <c r="M82" s="59"/>
      <c r="N82" s="59"/>
    </row>
  </sheetData>
  <mergeCells count="5">
    <mergeCell ref="B3:E4"/>
    <mergeCell ref="F3:F4"/>
    <mergeCell ref="B2:M2"/>
    <mergeCell ref="K3:M3"/>
    <mergeCell ref="H3:J3"/>
  </mergeCells>
  <pageMargins left="0.7" right="0.7" top="0.75" bottom="0.75" header="0.3" footer="0.3"/>
  <pageSetup paperSize="9" scale="57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  <pageSetUpPr fitToPage="1"/>
  </sheetPr>
  <dimension ref="B1:AA76"/>
  <sheetViews>
    <sheetView topLeftCell="A9" zoomScale="85" zoomScaleNormal="85" workbookViewId="0">
      <selection activeCell="O50" sqref="O50"/>
    </sheetView>
  </sheetViews>
  <sheetFormatPr defaultColWidth="9.140625" defaultRowHeight="14.25"/>
  <cols>
    <col min="1" max="5" width="3.140625" style="63" customWidth="1"/>
    <col min="6" max="6" width="29.85546875" style="63" customWidth="1"/>
    <col min="7" max="7" width="22" style="63" customWidth="1"/>
    <col min="8" max="8" width="10.5703125" style="63" customWidth="1"/>
    <col min="9" max="11" width="9.140625" style="63" customWidth="1"/>
    <col min="12" max="12" width="9.7109375" style="63" customWidth="1"/>
    <col min="13" max="19" width="9.140625" style="63" customWidth="1"/>
    <col min="20" max="22" width="9.140625" style="63"/>
    <col min="23" max="27" width="9.140625" style="63" customWidth="1"/>
    <col min="28" max="16384" width="9.140625" style="63"/>
  </cols>
  <sheetData>
    <row r="1" spans="2:27" ht="22.5" customHeight="1" thickBot="1">
      <c r="B1" s="62" t="s">
        <v>95</v>
      </c>
    </row>
    <row r="2" spans="2:27" ht="30" customHeight="1">
      <c r="B2" s="71" t="str">
        <f>" "&amp;Summary!$H$3&amp;" - GDP components [level]"</f>
        <v xml:space="preserve"> Spring 2025 medium-term forecast (MTF-2025Q1) - GDP components [level]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3"/>
    </row>
    <row r="3" spans="2:27">
      <c r="B3" s="313" t="s">
        <v>16</v>
      </c>
      <c r="C3" s="314"/>
      <c r="D3" s="314"/>
      <c r="E3" s="314"/>
      <c r="F3" s="315"/>
      <c r="G3" s="316" t="s">
        <v>17</v>
      </c>
      <c r="H3" s="118" t="s">
        <v>15</v>
      </c>
      <c r="I3" s="319">
        <v>2025</v>
      </c>
      <c r="J3" s="319">
        <v>2026</v>
      </c>
      <c r="K3" s="320">
        <v>2027</v>
      </c>
      <c r="L3" s="301">
        <v>2024</v>
      </c>
      <c r="M3" s="302"/>
      <c r="N3" s="302"/>
      <c r="O3" s="304"/>
      <c r="P3" s="301">
        <v>2025</v>
      </c>
      <c r="Q3" s="302"/>
      <c r="R3" s="302"/>
      <c r="S3" s="304"/>
      <c r="T3" s="301">
        <v>2026</v>
      </c>
      <c r="U3" s="302"/>
      <c r="V3" s="302"/>
      <c r="W3" s="304"/>
      <c r="X3" s="302">
        <v>2027</v>
      </c>
      <c r="Y3" s="302"/>
      <c r="Z3" s="302"/>
      <c r="AA3" s="303"/>
    </row>
    <row r="4" spans="2:27">
      <c r="B4" s="308"/>
      <c r="C4" s="309"/>
      <c r="D4" s="309"/>
      <c r="E4" s="309"/>
      <c r="F4" s="310"/>
      <c r="G4" s="312"/>
      <c r="H4" s="180">
        <v>2024</v>
      </c>
      <c r="I4" s="318"/>
      <c r="J4" s="318"/>
      <c r="K4" s="321"/>
      <c r="L4" s="122" t="s">
        <v>0</v>
      </c>
      <c r="M4" s="120" t="s">
        <v>1</v>
      </c>
      <c r="N4" s="120" t="s">
        <v>2</v>
      </c>
      <c r="O4" s="121" t="s">
        <v>3</v>
      </c>
      <c r="P4" s="122" t="s">
        <v>0</v>
      </c>
      <c r="Q4" s="120" t="s">
        <v>1</v>
      </c>
      <c r="R4" s="120" t="s">
        <v>2</v>
      </c>
      <c r="S4" s="214" t="s">
        <v>3</v>
      </c>
      <c r="T4" s="122" t="s">
        <v>0</v>
      </c>
      <c r="U4" s="120" t="s">
        <v>1</v>
      </c>
      <c r="V4" s="120" t="s">
        <v>2</v>
      </c>
      <c r="W4" s="121" t="s">
        <v>3</v>
      </c>
      <c r="X4" s="120" t="s">
        <v>0</v>
      </c>
      <c r="Y4" s="120" t="s">
        <v>1</v>
      </c>
      <c r="Z4" s="120" t="s">
        <v>2</v>
      </c>
      <c r="AA4" s="123" t="s">
        <v>3</v>
      </c>
    </row>
    <row r="5" spans="2:27" ht="4.3499999999999996" customHeight="1">
      <c r="B5" s="6"/>
      <c r="C5" s="7"/>
      <c r="D5" s="7"/>
      <c r="E5" s="7"/>
      <c r="F5" s="124"/>
      <c r="G5" s="125"/>
      <c r="H5" s="128"/>
      <c r="I5" s="127"/>
      <c r="J5" s="127"/>
      <c r="K5" s="128"/>
      <c r="L5" s="70"/>
      <c r="M5" s="70"/>
      <c r="N5" s="70"/>
      <c r="O5" s="238"/>
      <c r="P5" s="70"/>
      <c r="Q5" s="70"/>
      <c r="R5" s="70"/>
      <c r="S5" s="70"/>
      <c r="T5" s="169"/>
      <c r="U5" s="70"/>
      <c r="V5" s="70"/>
      <c r="W5" s="92"/>
      <c r="X5" s="70"/>
      <c r="Y5" s="70"/>
      <c r="Z5" s="70"/>
      <c r="AA5" s="2"/>
    </row>
    <row r="6" spans="2:27">
      <c r="B6" s="1"/>
      <c r="C6" s="63" t="s">
        <v>24</v>
      </c>
      <c r="F6" s="92"/>
      <c r="G6" s="46" t="s">
        <v>96</v>
      </c>
      <c r="H6" s="134">
        <v>129971.459</v>
      </c>
      <c r="I6" s="89">
        <v>137935.49318348709</v>
      </c>
      <c r="J6" s="89">
        <v>144661.66259210286</v>
      </c>
      <c r="K6" s="134">
        <v>152029.7500138664</v>
      </c>
      <c r="L6" s="135">
        <v>32043.227999999999</v>
      </c>
      <c r="M6" s="135">
        <v>32354.886999999999</v>
      </c>
      <c r="N6" s="135">
        <v>32554.329000000002</v>
      </c>
      <c r="O6" s="136">
        <v>33019.014999999999</v>
      </c>
      <c r="P6" s="135">
        <v>33624.072655416683</v>
      </c>
      <c r="Q6" s="135">
        <v>34204.345995248426</v>
      </c>
      <c r="R6" s="135">
        <v>34819.375918171267</v>
      </c>
      <c r="S6" s="135">
        <v>35287.698614650712</v>
      </c>
      <c r="T6" s="172">
        <v>35628.725803801251</v>
      </c>
      <c r="U6" s="135">
        <v>36014.219612368841</v>
      </c>
      <c r="V6" s="135">
        <v>36344.34710262622</v>
      </c>
      <c r="W6" s="136">
        <v>36674.370073306556</v>
      </c>
      <c r="X6" s="135">
        <v>37189.228405519039</v>
      </c>
      <c r="Y6" s="135">
        <v>37698.736291160996</v>
      </c>
      <c r="Z6" s="135">
        <v>38290.884248901057</v>
      </c>
      <c r="AA6" s="137">
        <v>38850.901068285326</v>
      </c>
    </row>
    <row r="7" spans="2:27">
      <c r="B7" s="1"/>
      <c r="E7" s="63" t="s">
        <v>97</v>
      </c>
      <c r="F7" s="92"/>
      <c r="G7" s="46" t="s">
        <v>96</v>
      </c>
      <c r="H7" s="136">
        <v>76589.872999999992</v>
      </c>
      <c r="I7" s="89">
        <v>80431.378660507064</v>
      </c>
      <c r="J7" s="89">
        <v>84491.393233332754</v>
      </c>
      <c r="K7" s="136">
        <v>88495.044708070316</v>
      </c>
      <c r="L7" s="135">
        <v>18684.804</v>
      </c>
      <c r="M7" s="135">
        <v>18948.850999999999</v>
      </c>
      <c r="N7" s="135">
        <v>19256.409</v>
      </c>
      <c r="O7" s="136">
        <v>19699.809000000001</v>
      </c>
      <c r="P7" s="135">
        <v>19610.81019392041</v>
      </c>
      <c r="Q7" s="135">
        <v>19959.977587708963</v>
      </c>
      <c r="R7" s="135">
        <v>20304.948083447041</v>
      </c>
      <c r="S7" s="135">
        <v>20555.642795430645</v>
      </c>
      <c r="T7" s="172">
        <v>20795.015381269572</v>
      </c>
      <c r="U7" s="135">
        <v>21032.520011633744</v>
      </c>
      <c r="V7" s="135">
        <v>21239.850479421821</v>
      </c>
      <c r="W7" s="136">
        <v>21424.007361007614</v>
      </c>
      <c r="X7" s="135">
        <v>21698.424900976686</v>
      </c>
      <c r="Y7" s="135">
        <v>21958.583311032853</v>
      </c>
      <c r="Z7" s="135">
        <v>22265.86636942127</v>
      </c>
      <c r="AA7" s="137">
        <v>22572.17012663951</v>
      </c>
    </row>
    <row r="8" spans="2:27">
      <c r="B8" s="1"/>
      <c r="E8" s="63" t="s">
        <v>27</v>
      </c>
      <c r="F8" s="92"/>
      <c r="G8" s="46" t="s">
        <v>96</v>
      </c>
      <c r="H8" s="136">
        <v>27267.95</v>
      </c>
      <c r="I8" s="135">
        <v>28713.851999999999</v>
      </c>
      <c r="J8" s="135">
        <v>30004.846999999998</v>
      </c>
      <c r="K8" s="136">
        <v>31343.780999999999</v>
      </c>
      <c r="L8" s="135">
        <v>6591.6210000000001</v>
      </c>
      <c r="M8" s="135">
        <v>6759.81</v>
      </c>
      <c r="N8" s="135">
        <v>6883.6909999999998</v>
      </c>
      <c r="O8" s="136">
        <v>7032.8280000000004</v>
      </c>
      <c r="P8" s="135">
        <v>7082.9409999999998</v>
      </c>
      <c r="Q8" s="135">
        <v>7139.1639999999998</v>
      </c>
      <c r="R8" s="135">
        <v>7207.826</v>
      </c>
      <c r="S8" s="135">
        <v>7283.9210000000003</v>
      </c>
      <c r="T8" s="172">
        <v>7363.3490000000002</v>
      </c>
      <c r="U8" s="135">
        <v>7480.3620000000001</v>
      </c>
      <c r="V8" s="135">
        <v>7548.53</v>
      </c>
      <c r="W8" s="136">
        <v>7612.6059999999998</v>
      </c>
      <c r="X8" s="135">
        <v>7705.8280000000004</v>
      </c>
      <c r="Y8" s="135">
        <v>7787.1679999999997</v>
      </c>
      <c r="Z8" s="135">
        <v>7882.13</v>
      </c>
      <c r="AA8" s="137">
        <v>7968.6549999999997</v>
      </c>
    </row>
    <row r="9" spans="2:27">
      <c r="B9" s="1"/>
      <c r="E9" s="63" t="s">
        <v>28</v>
      </c>
      <c r="F9" s="92"/>
      <c r="G9" s="46" t="s">
        <v>96</v>
      </c>
      <c r="H9" s="136">
        <v>26393.717000000001</v>
      </c>
      <c r="I9" s="135">
        <v>28583.231400090448</v>
      </c>
      <c r="J9" s="135">
        <v>30665.431514601525</v>
      </c>
      <c r="K9" s="136">
        <v>30995.826892260502</v>
      </c>
      <c r="L9" s="135">
        <v>6564.4470000000001</v>
      </c>
      <c r="M9" s="135">
        <v>6626.5039999999999</v>
      </c>
      <c r="N9" s="135">
        <v>6572.5190000000002</v>
      </c>
      <c r="O9" s="136">
        <v>6630.2470000000003</v>
      </c>
      <c r="P9" s="135">
        <v>6834.6444283438877</v>
      </c>
      <c r="Q9" s="135">
        <v>7019.566353589832</v>
      </c>
      <c r="R9" s="135">
        <v>7289.4418885658242</v>
      </c>
      <c r="S9" s="135">
        <v>7439.5787295909031</v>
      </c>
      <c r="T9" s="172">
        <v>7651.3900042520272</v>
      </c>
      <c r="U9" s="135">
        <v>7667.7180421597513</v>
      </c>
      <c r="V9" s="135">
        <v>7661.3630057013079</v>
      </c>
      <c r="W9" s="136">
        <v>7684.9604624884378</v>
      </c>
      <c r="X9" s="135">
        <v>7638.1241923432162</v>
      </c>
      <c r="Y9" s="135">
        <v>7684.247119767454</v>
      </c>
      <c r="Z9" s="135">
        <v>7779.6091212482943</v>
      </c>
      <c r="AA9" s="137">
        <v>7893.8464589015393</v>
      </c>
    </row>
    <row r="10" spans="2:27">
      <c r="B10" s="1"/>
      <c r="E10" s="63" t="s">
        <v>98</v>
      </c>
      <c r="F10" s="92"/>
      <c r="G10" s="46" t="s">
        <v>96</v>
      </c>
      <c r="H10" s="136">
        <v>130251.53999999998</v>
      </c>
      <c r="I10" s="135">
        <v>137728.46206059749</v>
      </c>
      <c r="J10" s="135">
        <v>145161.67174793428</v>
      </c>
      <c r="K10" s="136">
        <v>150834.65260033082</v>
      </c>
      <c r="L10" s="135">
        <v>31840.871999999999</v>
      </c>
      <c r="M10" s="135">
        <v>32335.165000000001</v>
      </c>
      <c r="N10" s="135">
        <v>32712.618999999999</v>
      </c>
      <c r="O10" s="136">
        <v>33362.883999999998</v>
      </c>
      <c r="P10" s="135">
        <v>33528.395622264296</v>
      </c>
      <c r="Q10" s="135">
        <v>34118.707941298795</v>
      </c>
      <c r="R10" s="135">
        <v>34802.215972012862</v>
      </c>
      <c r="S10" s="135">
        <v>35279.142525021547</v>
      </c>
      <c r="T10" s="172">
        <v>35809.754385521599</v>
      </c>
      <c r="U10" s="135">
        <v>36180.600053793496</v>
      </c>
      <c r="V10" s="135">
        <v>36449.74348512313</v>
      </c>
      <c r="W10" s="136">
        <v>36721.573823496052</v>
      </c>
      <c r="X10" s="135">
        <v>37042.377093319905</v>
      </c>
      <c r="Y10" s="135">
        <v>37429.998430800304</v>
      </c>
      <c r="Z10" s="135">
        <v>37927.605490669564</v>
      </c>
      <c r="AA10" s="137">
        <v>38434.671585541051</v>
      </c>
    </row>
    <row r="11" spans="2:27">
      <c r="B11" s="1"/>
      <c r="D11" s="63" t="s">
        <v>99</v>
      </c>
      <c r="F11" s="92"/>
      <c r="G11" s="46" t="s">
        <v>96</v>
      </c>
      <c r="H11" s="136">
        <v>112188.288</v>
      </c>
      <c r="I11" s="135">
        <v>118058.00069851366</v>
      </c>
      <c r="J11" s="135">
        <v>124181.19144535334</v>
      </c>
      <c r="K11" s="136">
        <v>131625.0241573175</v>
      </c>
      <c r="L11" s="135">
        <v>27415.184000000001</v>
      </c>
      <c r="M11" s="135">
        <v>28320.571</v>
      </c>
      <c r="N11" s="135">
        <v>27926.268</v>
      </c>
      <c r="O11" s="136">
        <v>28526.264999999999</v>
      </c>
      <c r="P11" s="135">
        <v>28878.47647773381</v>
      </c>
      <c r="Q11" s="135">
        <v>29415.571223679784</v>
      </c>
      <c r="R11" s="135">
        <v>29654.619273516957</v>
      </c>
      <c r="S11" s="135">
        <v>30109.333723583099</v>
      </c>
      <c r="T11" s="172">
        <v>30508.180271673995</v>
      </c>
      <c r="U11" s="135">
        <v>30877.747677987434</v>
      </c>
      <c r="V11" s="135">
        <v>31211.469155170438</v>
      </c>
      <c r="W11" s="136">
        <v>31583.794340521465</v>
      </c>
      <c r="X11" s="135">
        <v>32105.085359818942</v>
      </c>
      <c r="Y11" s="135">
        <v>32601.677888624399</v>
      </c>
      <c r="Z11" s="135">
        <v>33183.354989614192</v>
      </c>
      <c r="AA11" s="137">
        <v>33734.90591925996</v>
      </c>
    </row>
    <row r="12" spans="2:27">
      <c r="B12" s="1"/>
      <c r="D12" s="63" t="s">
        <v>100</v>
      </c>
      <c r="F12" s="92"/>
      <c r="G12" s="46" t="s">
        <v>96</v>
      </c>
      <c r="H12" s="136">
        <v>111354.42599999999</v>
      </c>
      <c r="I12" s="135">
        <v>117017.04441139329</v>
      </c>
      <c r="J12" s="135">
        <v>124083.76124141854</v>
      </c>
      <c r="K12" s="136">
        <v>129823.53251662973</v>
      </c>
      <c r="L12" s="135">
        <v>26669.552</v>
      </c>
      <c r="M12" s="135">
        <v>27972.712</v>
      </c>
      <c r="N12" s="135">
        <v>27894.123</v>
      </c>
      <c r="O12" s="136">
        <v>28818.039000000001</v>
      </c>
      <c r="P12" s="135">
        <v>28574.155625848602</v>
      </c>
      <c r="Q12" s="135">
        <v>29123.589939276135</v>
      </c>
      <c r="R12" s="135">
        <v>29366.519137910043</v>
      </c>
      <c r="S12" s="135">
        <v>29952.77970835851</v>
      </c>
      <c r="T12" s="172">
        <v>30540.684502468219</v>
      </c>
      <c r="U12" s="135">
        <v>30894.984765471254</v>
      </c>
      <c r="V12" s="135">
        <v>31167.2386202827</v>
      </c>
      <c r="W12" s="136">
        <v>31480.853353196355</v>
      </c>
      <c r="X12" s="135">
        <v>31807.451529735543</v>
      </c>
      <c r="Y12" s="135">
        <v>32181.622222201455</v>
      </c>
      <c r="Z12" s="135">
        <v>32668.209321814425</v>
      </c>
      <c r="AA12" s="137">
        <v>33166.249442878296</v>
      </c>
    </row>
    <row r="13" spans="2:27" ht="15" thickBot="1">
      <c r="B13" s="66"/>
      <c r="C13" s="94"/>
      <c r="D13" s="94" t="s">
        <v>31</v>
      </c>
      <c r="E13" s="94"/>
      <c r="F13" s="95"/>
      <c r="G13" s="187" t="s">
        <v>96</v>
      </c>
      <c r="H13" s="146">
        <v>833.86200000000099</v>
      </c>
      <c r="I13" s="98">
        <v>1040.9562871203598</v>
      </c>
      <c r="J13" s="98">
        <v>97.430203934804013</v>
      </c>
      <c r="K13" s="146">
        <v>1801.4916406877746</v>
      </c>
      <c r="L13" s="98">
        <v>745.63200000000143</v>
      </c>
      <c r="M13" s="98">
        <v>347.85900000000038</v>
      </c>
      <c r="N13" s="98">
        <v>32.145000000000437</v>
      </c>
      <c r="O13" s="146">
        <v>-291.77400000000125</v>
      </c>
      <c r="P13" s="98">
        <v>304.32085188520796</v>
      </c>
      <c r="Q13" s="98">
        <v>291.98128440364962</v>
      </c>
      <c r="R13" s="98">
        <v>288.10013560691368</v>
      </c>
      <c r="S13" s="98">
        <v>156.55401522458851</v>
      </c>
      <c r="T13" s="190">
        <v>-32.504230794223986</v>
      </c>
      <c r="U13" s="98">
        <v>-17.237087483819778</v>
      </c>
      <c r="V13" s="98">
        <v>44.230534887738031</v>
      </c>
      <c r="W13" s="146">
        <v>102.94098732510975</v>
      </c>
      <c r="X13" s="98">
        <v>297.63383008339952</v>
      </c>
      <c r="Y13" s="98">
        <v>420.05566642294434</v>
      </c>
      <c r="Z13" s="98">
        <v>515.14566779976667</v>
      </c>
      <c r="AA13" s="99">
        <v>568.65647638166411</v>
      </c>
    </row>
    <row r="14" spans="2:27" ht="15" thickBot="1">
      <c r="G14" s="100"/>
    </row>
    <row r="15" spans="2:27" ht="30" customHeight="1">
      <c r="B15" s="71" t="str">
        <f>" "&amp;Summary!$H$3&amp;" - GDP components  [change over previous period]"</f>
        <v xml:space="preserve"> Spring 2025 medium-term forecast (MTF-2025Q1) - GDP components  [change over previous period]</v>
      </c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3"/>
    </row>
    <row r="16" spans="2:27">
      <c r="B16" s="313" t="str">
        <f>+B3</f>
        <v>Indicator</v>
      </c>
      <c r="C16" s="314"/>
      <c r="D16" s="314"/>
      <c r="E16" s="314"/>
      <c r="F16" s="315"/>
      <c r="G16" s="316" t="str">
        <f>+G3</f>
        <v>Unit</v>
      </c>
      <c r="H16" s="118" t="str">
        <f t="shared" ref="H16:K16" si="0">H$3</f>
        <v>Actual data</v>
      </c>
      <c r="I16" s="319">
        <f t="shared" si="0"/>
        <v>2025</v>
      </c>
      <c r="J16" s="319">
        <f t="shared" si="0"/>
        <v>2026</v>
      </c>
      <c r="K16" s="320">
        <f t="shared" si="0"/>
        <v>2027</v>
      </c>
      <c r="L16" s="301">
        <f t="shared" ref="L16:X16" si="1">L$3</f>
        <v>2024</v>
      </c>
      <c r="M16" s="302"/>
      <c r="N16" s="302"/>
      <c r="O16" s="304"/>
      <c r="P16" s="301">
        <f t="shared" si="1"/>
        <v>2025</v>
      </c>
      <c r="Q16" s="302"/>
      <c r="R16" s="302"/>
      <c r="S16" s="304"/>
      <c r="T16" s="301">
        <f t="shared" si="1"/>
        <v>2026</v>
      </c>
      <c r="U16" s="302"/>
      <c r="V16" s="302"/>
      <c r="W16" s="304"/>
      <c r="X16" s="301">
        <f t="shared" si="1"/>
        <v>2027</v>
      </c>
      <c r="Y16" s="302"/>
      <c r="Z16" s="302"/>
      <c r="AA16" s="303"/>
    </row>
    <row r="17" spans="2:27">
      <c r="B17" s="308"/>
      <c r="C17" s="309"/>
      <c r="D17" s="309"/>
      <c r="E17" s="309"/>
      <c r="F17" s="310"/>
      <c r="G17" s="312"/>
      <c r="H17" s="180">
        <f>$H$4</f>
        <v>2024</v>
      </c>
      <c r="I17" s="318"/>
      <c r="J17" s="318"/>
      <c r="K17" s="321"/>
      <c r="L17" s="122" t="s">
        <v>0</v>
      </c>
      <c r="M17" s="120" t="s">
        <v>1</v>
      </c>
      <c r="N17" s="120" t="s">
        <v>2</v>
      </c>
      <c r="O17" s="121" t="s">
        <v>3</v>
      </c>
      <c r="P17" s="122" t="s">
        <v>0</v>
      </c>
      <c r="Q17" s="120" t="s">
        <v>1</v>
      </c>
      <c r="R17" s="120" t="s">
        <v>2</v>
      </c>
      <c r="S17" s="214" t="s">
        <v>3</v>
      </c>
      <c r="T17" s="122" t="s">
        <v>0</v>
      </c>
      <c r="U17" s="120" t="s">
        <v>1</v>
      </c>
      <c r="V17" s="120" t="s">
        <v>2</v>
      </c>
      <c r="W17" s="121" t="s">
        <v>3</v>
      </c>
      <c r="X17" s="120" t="s">
        <v>0</v>
      </c>
      <c r="Y17" s="120" t="s">
        <v>1</v>
      </c>
      <c r="Z17" s="120" t="s">
        <v>2</v>
      </c>
      <c r="AA17" s="123" t="s">
        <v>3</v>
      </c>
    </row>
    <row r="18" spans="2:27" ht="4.3499999999999996" customHeight="1">
      <c r="B18" s="6"/>
      <c r="C18" s="7"/>
      <c r="D18" s="7"/>
      <c r="E18" s="7"/>
      <c r="F18" s="124"/>
      <c r="G18" s="125"/>
      <c r="H18" s="128"/>
      <c r="I18" s="127"/>
      <c r="J18" s="127"/>
      <c r="K18" s="128"/>
      <c r="L18" s="70"/>
      <c r="M18" s="70"/>
      <c r="N18" s="70"/>
      <c r="O18" s="238"/>
      <c r="P18" s="70"/>
      <c r="Q18" s="70"/>
      <c r="R18" s="70"/>
      <c r="S18" s="70"/>
      <c r="T18" s="169"/>
      <c r="U18" s="70"/>
      <c r="V18" s="70"/>
      <c r="W18" s="92"/>
      <c r="X18" s="70"/>
      <c r="Y18" s="70"/>
      <c r="Z18" s="70"/>
      <c r="AA18" s="2"/>
    </row>
    <row r="19" spans="2:27">
      <c r="B19" s="1"/>
      <c r="C19" s="63" t="s">
        <v>24</v>
      </c>
      <c r="F19" s="92"/>
      <c r="G19" s="46" t="s">
        <v>101</v>
      </c>
      <c r="H19" s="145">
        <v>2.0260345529167267</v>
      </c>
      <c r="I19" s="144">
        <v>1.8667579354068238</v>
      </c>
      <c r="J19" s="25">
        <v>1.9292376312858295</v>
      </c>
      <c r="K19" s="150">
        <v>2.1451197073427437</v>
      </c>
      <c r="L19" s="144">
        <v>0.65565230964675436</v>
      </c>
      <c r="M19" s="144">
        <v>0.25032636761763172</v>
      </c>
      <c r="N19" s="144">
        <v>0.31079949607818946</v>
      </c>
      <c r="O19" s="145">
        <v>0.50782224693909939</v>
      </c>
      <c r="P19" s="144">
        <v>0.39706665410177777</v>
      </c>
      <c r="Q19" s="144">
        <v>0.55082466702806698</v>
      </c>
      <c r="R19" s="144">
        <v>0.62590073472750873</v>
      </c>
      <c r="S19" s="144">
        <v>0.52334634296404658</v>
      </c>
      <c r="T19" s="170">
        <v>0.41820470780623964</v>
      </c>
      <c r="U19" s="144">
        <v>0.48676190102885641</v>
      </c>
      <c r="V19" s="144">
        <v>0.41402432898831876</v>
      </c>
      <c r="W19" s="145">
        <v>0.33235258251498578</v>
      </c>
      <c r="X19" s="144">
        <v>0.53146858998123037</v>
      </c>
      <c r="Y19" s="144">
        <v>0.55208708522447125</v>
      </c>
      <c r="Z19" s="144">
        <v>0.82267449310742791</v>
      </c>
      <c r="AA19" s="151">
        <v>0.76589596406348903</v>
      </c>
    </row>
    <row r="20" spans="2:27">
      <c r="B20" s="1"/>
      <c r="E20" s="63" t="s">
        <v>97</v>
      </c>
      <c r="F20" s="92"/>
      <c r="G20" s="46" t="s">
        <v>101</v>
      </c>
      <c r="H20" s="145">
        <v>2.3591238517861655</v>
      </c>
      <c r="I20" s="144">
        <v>0.7217621461712298</v>
      </c>
      <c r="J20" s="25">
        <v>1.9235294137067029</v>
      </c>
      <c r="K20" s="145">
        <v>1.4215798385554166</v>
      </c>
      <c r="L20" s="144">
        <v>0.63275967712357328</v>
      </c>
      <c r="M20" s="144">
        <v>0.28192525155905912</v>
      </c>
      <c r="N20" s="144">
        <v>0.26664775772631799</v>
      </c>
      <c r="O20" s="145">
        <v>0.79503247654059805</v>
      </c>
      <c r="P20" s="144">
        <v>-0.77846587505608511</v>
      </c>
      <c r="Q20" s="144">
        <v>0.43070464483889737</v>
      </c>
      <c r="R20" s="144">
        <v>0.52238029114364792</v>
      </c>
      <c r="S20" s="144">
        <v>0.48191252609461799</v>
      </c>
      <c r="T20" s="170">
        <v>0.44476361185235191</v>
      </c>
      <c r="U20" s="144">
        <v>0.57088860439004918</v>
      </c>
      <c r="V20" s="144">
        <v>0.47820059580007523</v>
      </c>
      <c r="W20" s="145">
        <v>0.27109897057637511</v>
      </c>
      <c r="X20" s="144">
        <v>0.19208450262004817</v>
      </c>
      <c r="Y20" s="144">
        <v>0.28832122487023071</v>
      </c>
      <c r="Z20" s="144">
        <v>0.53851444265393411</v>
      </c>
      <c r="AA20" s="151">
        <v>0.60612472964298547</v>
      </c>
    </row>
    <row r="21" spans="2:27">
      <c r="B21" s="1"/>
      <c r="E21" s="63" t="s">
        <v>27</v>
      </c>
      <c r="F21" s="92"/>
      <c r="G21" s="46" t="s">
        <v>101</v>
      </c>
      <c r="H21" s="145">
        <v>3.6334934261651028</v>
      </c>
      <c r="I21" s="144">
        <v>1.000605044441258</v>
      </c>
      <c r="J21" s="144">
        <v>1.698417717691612</v>
      </c>
      <c r="K21" s="145">
        <v>1.875274389065936</v>
      </c>
      <c r="L21" s="144">
        <v>1.6956383542292173</v>
      </c>
      <c r="M21" s="144">
        <v>0.60089546919262204</v>
      </c>
      <c r="N21" s="144">
        <v>6.1249537916111763E-2</v>
      </c>
      <c r="O21" s="145">
        <v>0.54734017396837942</v>
      </c>
      <c r="P21" s="144">
        <v>0.37259425599604867</v>
      </c>
      <c r="Q21" s="144">
        <v>-0.12503968611510174</v>
      </c>
      <c r="R21" s="144">
        <v>0.11117792591466014</v>
      </c>
      <c r="S21" s="144">
        <v>0.29257527485746948</v>
      </c>
      <c r="T21" s="170">
        <v>0.53302121899412214</v>
      </c>
      <c r="U21" s="144">
        <v>0.90469111302289207</v>
      </c>
      <c r="V21" s="144">
        <v>0.34531802028341474</v>
      </c>
      <c r="W21" s="145">
        <v>0.23970838723228383</v>
      </c>
      <c r="X21" s="144">
        <v>0.65434023687967624</v>
      </c>
      <c r="Y21" s="144">
        <v>0.39559350686559469</v>
      </c>
      <c r="Z21" s="144">
        <v>0.48953185242378083</v>
      </c>
      <c r="AA21" s="151">
        <v>0.35589416151400144</v>
      </c>
    </row>
    <row r="22" spans="2:27">
      <c r="B22" s="1"/>
      <c r="E22" s="63" t="s">
        <v>28</v>
      </c>
      <c r="F22" s="92"/>
      <c r="G22" s="46" t="s">
        <v>101</v>
      </c>
      <c r="H22" s="145">
        <v>-4.0683391169352063</v>
      </c>
      <c r="I22" s="144">
        <v>2.9631321195807061</v>
      </c>
      <c r="J22" s="144">
        <v>4.6258056289765221</v>
      </c>
      <c r="K22" s="145">
        <v>-1.4002768404844943</v>
      </c>
      <c r="L22" s="144">
        <v>-7.3250037460480399</v>
      </c>
      <c r="M22" s="144">
        <v>0.6368688658555044</v>
      </c>
      <c r="N22" s="144">
        <v>-3.2526111683422272</v>
      </c>
      <c r="O22" s="145">
        <v>-2.8996275002783278</v>
      </c>
      <c r="P22" s="144">
        <v>3.4835147036770735</v>
      </c>
      <c r="Q22" s="144">
        <v>1.7191356270480185</v>
      </c>
      <c r="R22" s="144">
        <v>3.1487299955020376</v>
      </c>
      <c r="S22" s="144">
        <v>1.4855273291075122</v>
      </c>
      <c r="T22" s="170">
        <v>2.2354889911923266</v>
      </c>
      <c r="U22" s="144">
        <v>-0.48247273516963674</v>
      </c>
      <c r="V22" s="144">
        <v>-0.62196250956347399</v>
      </c>
      <c r="W22" s="145">
        <v>-0.26819519874696596</v>
      </c>
      <c r="X22" s="144">
        <v>-1.3077085414482639</v>
      </c>
      <c r="Y22" s="144">
        <v>1.413023107856759E-2</v>
      </c>
      <c r="Z22" s="144">
        <v>0.63587242582468662</v>
      </c>
      <c r="AA22" s="151">
        <v>0.85354720499097425</v>
      </c>
    </row>
    <row r="23" spans="2:27">
      <c r="B23" s="1"/>
      <c r="E23" s="63" t="s">
        <v>98</v>
      </c>
      <c r="F23" s="92"/>
      <c r="G23" s="46" t="s">
        <v>101</v>
      </c>
      <c r="H23" s="145">
        <v>1.1534585714737915</v>
      </c>
      <c r="I23" s="144">
        <v>1.2604925729124119</v>
      </c>
      <c r="J23" s="144">
        <v>2.4690849500083658</v>
      </c>
      <c r="K23" s="145">
        <v>0.88243026170414396</v>
      </c>
      <c r="L23" s="144">
        <v>-1.022299289168302</v>
      </c>
      <c r="M23" s="144">
        <v>0.42407734585587775</v>
      </c>
      <c r="N23" s="144">
        <v>-0.54818430063696155</v>
      </c>
      <c r="O23" s="145">
        <v>-4.5115458310959866E-2</v>
      </c>
      <c r="P23" s="144">
        <v>0.34192752897494927</v>
      </c>
      <c r="Q23" s="144">
        <v>0.59298930562989938</v>
      </c>
      <c r="R23" s="144">
        <v>1.0076598389932911</v>
      </c>
      <c r="S23" s="144">
        <v>0.66576335348742077</v>
      </c>
      <c r="T23" s="170">
        <v>0.86171189370176648</v>
      </c>
      <c r="U23" s="144">
        <v>0.39954621011804647</v>
      </c>
      <c r="V23" s="144">
        <v>0.20506637204368872</v>
      </c>
      <c r="W23" s="145">
        <v>0.14497655920733621</v>
      </c>
      <c r="X23" s="144">
        <v>-4.6669311497325339E-2</v>
      </c>
      <c r="Y23" s="144">
        <v>0.25017198248575312</v>
      </c>
      <c r="Z23" s="144">
        <v>0.54978734246880379</v>
      </c>
      <c r="AA23" s="151">
        <v>0.60931937286285631</v>
      </c>
    </row>
    <row r="24" spans="2:27">
      <c r="B24" s="1"/>
      <c r="D24" s="63" t="s">
        <v>99</v>
      </c>
      <c r="F24" s="92"/>
      <c r="G24" s="46" t="s">
        <v>101</v>
      </c>
      <c r="H24" s="145">
        <v>0.47028872580338543</v>
      </c>
      <c r="I24" s="144">
        <v>2.294451118117081</v>
      </c>
      <c r="J24" s="144">
        <v>2.6089919380989102</v>
      </c>
      <c r="K24" s="145">
        <v>3.9470798769492461</v>
      </c>
      <c r="L24" s="144">
        <v>-1.6360300540065253</v>
      </c>
      <c r="M24" s="144">
        <v>2.3485896527323717</v>
      </c>
      <c r="N24" s="144">
        <v>-2.10371576680825</v>
      </c>
      <c r="O24" s="145">
        <v>0.85284931162958344</v>
      </c>
      <c r="P24" s="144">
        <v>1.0280543377306941</v>
      </c>
      <c r="Q24" s="144">
        <v>0.9194699618669091</v>
      </c>
      <c r="R24" s="144">
        <v>0.54454591992842438</v>
      </c>
      <c r="S24" s="144">
        <v>0.54145813142865507</v>
      </c>
      <c r="T24" s="170">
        <v>0.67043697853310391</v>
      </c>
      <c r="U24" s="144">
        <v>0.71818167174124881</v>
      </c>
      <c r="V24" s="144">
        <v>0.5837791823650349</v>
      </c>
      <c r="W24" s="145">
        <v>0.69947672401828243</v>
      </c>
      <c r="X24" s="144">
        <v>1.0758510935547747</v>
      </c>
      <c r="Y24" s="144">
        <v>1.1538702924576967</v>
      </c>
      <c r="Z24" s="144">
        <v>1.3067628935707063</v>
      </c>
      <c r="AA24" s="151">
        <v>1.1757586412611118</v>
      </c>
    </row>
    <row r="25" spans="2:27">
      <c r="B25" s="1"/>
      <c r="D25" s="63" t="s">
        <v>100</v>
      </c>
      <c r="F25" s="92"/>
      <c r="G25" s="46" t="s">
        <v>101</v>
      </c>
      <c r="H25" s="145">
        <v>1.7705264246869774</v>
      </c>
      <c r="I25" s="144">
        <v>2.1714570622062297</v>
      </c>
      <c r="J25" s="144">
        <v>3.2115817563179121</v>
      </c>
      <c r="K25" s="145">
        <v>2.594351364739083</v>
      </c>
      <c r="L25" s="144">
        <v>-2.2131417663071602</v>
      </c>
      <c r="M25" s="144">
        <v>3.0062598209799489</v>
      </c>
      <c r="N25" s="144">
        <v>-2.5548536291070576</v>
      </c>
      <c r="O25" s="145">
        <v>0.75546948186809004</v>
      </c>
      <c r="P25" s="144">
        <v>0.79297181397934935</v>
      </c>
      <c r="Q25" s="144">
        <v>0.99845584566307366</v>
      </c>
      <c r="R25" s="144">
        <v>0.85969085327606365</v>
      </c>
      <c r="S25" s="144">
        <v>0.70755501025688261</v>
      </c>
      <c r="T25" s="170">
        <v>1.1930867022668536</v>
      </c>
      <c r="U25" s="144">
        <v>0.62969122143508116</v>
      </c>
      <c r="V25" s="144">
        <v>0.353802281874664</v>
      </c>
      <c r="W25" s="145">
        <v>0.50369192328258805</v>
      </c>
      <c r="X25" s="144">
        <v>0.44671666611277772</v>
      </c>
      <c r="Y25" s="144">
        <v>0.84700056620347652</v>
      </c>
      <c r="Z25" s="144">
        <v>1.0304416517187036</v>
      </c>
      <c r="AA25" s="151">
        <v>1.027699086720375</v>
      </c>
    </row>
    <row r="26" spans="2:27" ht="15" thickBot="1">
      <c r="B26" s="66"/>
      <c r="C26" s="94"/>
      <c r="D26" s="94" t="s">
        <v>31</v>
      </c>
      <c r="E26" s="94"/>
      <c r="F26" s="95"/>
      <c r="G26" s="187" t="s">
        <v>101</v>
      </c>
      <c r="H26" s="158">
        <v>-20.000037151208105</v>
      </c>
      <c r="I26" s="157">
        <v>4.7577571008043691</v>
      </c>
      <c r="J26" s="157">
        <v>-9.1616303328474515</v>
      </c>
      <c r="K26" s="158">
        <v>33.969616312100925</v>
      </c>
      <c r="L26" s="254">
        <v>10.869368630783384</v>
      </c>
      <c r="M26" s="157">
        <v>-10.22081521290967</v>
      </c>
      <c r="N26" s="157">
        <v>7.7887330130623695</v>
      </c>
      <c r="O26" s="158">
        <v>2.7832630030708998</v>
      </c>
      <c r="P26" s="157">
        <v>5.5962842456011685</v>
      </c>
      <c r="Q26" s="157">
        <v>-0.54560114691960848</v>
      </c>
      <c r="R26" s="157">
        <v>-5.3916781937410718</v>
      </c>
      <c r="S26" s="157">
        <v>-2.7939556957922207</v>
      </c>
      <c r="T26" s="175">
        <v>-10.203022999879821</v>
      </c>
      <c r="U26" s="157">
        <v>2.7928208128874132</v>
      </c>
      <c r="V26" s="157">
        <v>5.8620751024318025</v>
      </c>
      <c r="W26" s="158">
        <v>4.959205236358514</v>
      </c>
      <c r="X26" s="157">
        <v>14.182989357071847</v>
      </c>
      <c r="Y26" s="157">
        <v>6.7779674151802425</v>
      </c>
      <c r="Z26" s="157">
        <v>6.089696742006609</v>
      </c>
      <c r="AA26" s="176">
        <v>3.6163528936744598</v>
      </c>
    </row>
    <row r="27" spans="2:27" ht="15" thickBot="1"/>
    <row r="28" spans="2:27" ht="30" customHeight="1">
      <c r="B28" s="71" t="str">
        <f>" "&amp;Summary!$H$3&amp;" - GDP components [contribution to growth]"</f>
        <v xml:space="preserve"> Spring 2025 medium-term forecast (MTF-2025Q1) - GDP components [contribution to growth]</v>
      </c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3"/>
    </row>
    <row r="29" spans="2:27">
      <c r="B29" s="313" t="str">
        <f>+B3</f>
        <v>Indicator</v>
      </c>
      <c r="C29" s="314"/>
      <c r="D29" s="314"/>
      <c r="E29" s="314"/>
      <c r="F29" s="315"/>
      <c r="G29" s="316" t="str">
        <f>+G3</f>
        <v>Unit</v>
      </c>
      <c r="H29" s="118" t="str">
        <f t="shared" ref="H29:K29" si="2">H$3</f>
        <v>Actual data</v>
      </c>
      <c r="I29" s="319">
        <f t="shared" si="2"/>
        <v>2025</v>
      </c>
      <c r="J29" s="319">
        <f t="shared" si="2"/>
        <v>2026</v>
      </c>
      <c r="K29" s="320">
        <f t="shared" si="2"/>
        <v>2027</v>
      </c>
      <c r="L29" s="301">
        <f t="shared" ref="L29:X29" si="3">L$3</f>
        <v>2024</v>
      </c>
      <c r="M29" s="302"/>
      <c r="N29" s="302"/>
      <c r="O29" s="304"/>
      <c r="P29" s="301">
        <f t="shared" ref="P29" si="4">P$3</f>
        <v>2025</v>
      </c>
      <c r="Q29" s="302"/>
      <c r="R29" s="302"/>
      <c r="S29" s="304"/>
      <c r="T29" s="301">
        <f t="shared" si="3"/>
        <v>2026</v>
      </c>
      <c r="U29" s="302"/>
      <c r="V29" s="302"/>
      <c r="W29" s="304"/>
      <c r="X29" s="301">
        <f t="shared" si="3"/>
        <v>2027</v>
      </c>
      <c r="Y29" s="302"/>
      <c r="Z29" s="302"/>
      <c r="AA29" s="303"/>
    </row>
    <row r="30" spans="2:27">
      <c r="B30" s="308"/>
      <c r="C30" s="309"/>
      <c r="D30" s="309"/>
      <c r="E30" s="309"/>
      <c r="F30" s="310"/>
      <c r="G30" s="312"/>
      <c r="H30" s="180">
        <f>$H$4</f>
        <v>2024</v>
      </c>
      <c r="I30" s="318"/>
      <c r="J30" s="318"/>
      <c r="K30" s="321"/>
      <c r="L30" s="122" t="s">
        <v>0</v>
      </c>
      <c r="M30" s="120" t="s">
        <v>1</v>
      </c>
      <c r="N30" s="120" t="s">
        <v>2</v>
      </c>
      <c r="O30" s="121" t="s">
        <v>3</v>
      </c>
      <c r="P30" s="122" t="s">
        <v>0</v>
      </c>
      <c r="Q30" s="120" t="s">
        <v>1</v>
      </c>
      <c r="R30" s="120" t="s">
        <v>2</v>
      </c>
      <c r="S30" s="214" t="s">
        <v>3</v>
      </c>
      <c r="T30" s="122" t="s">
        <v>0</v>
      </c>
      <c r="U30" s="120" t="s">
        <v>1</v>
      </c>
      <c r="V30" s="120" t="s">
        <v>2</v>
      </c>
      <c r="W30" s="121" t="s">
        <v>3</v>
      </c>
      <c r="X30" s="120" t="s">
        <v>0</v>
      </c>
      <c r="Y30" s="120" t="s">
        <v>1</v>
      </c>
      <c r="Z30" s="120" t="s">
        <v>2</v>
      </c>
      <c r="AA30" s="123" t="s">
        <v>3</v>
      </c>
    </row>
    <row r="31" spans="2:27" ht="4.3499999999999996" customHeight="1">
      <c r="B31" s="6"/>
      <c r="C31" s="7"/>
      <c r="D31" s="7"/>
      <c r="E31" s="7"/>
      <c r="F31" s="124"/>
      <c r="G31" s="125"/>
      <c r="H31" s="128"/>
      <c r="I31" s="127"/>
      <c r="J31" s="127"/>
      <c r="K31" s="239"/>
      <c r="L31" s="70"/>
      <c r="M31" s="70"/>
      <c r="N31" s="70"/>
      <c r="O31" s="238"/>
      <c r="P31" s="70"/>
      <c r="Q31" s="70"/>
      <c r="R31" s="70"/>
      <c r="S31" s="70"/>
      <c r="T31" s="169"/>
      <c r="U31" s="70"/>
      <c r="V31" s="70"/>
      <c r="W31" s="92"/>
      <c r="X31" s="70"/>
      <c r="Y31" s="70"/>
      <c r="Z31" s="70"/>
      <c r="AA31" s="2"/>
    </row>
    <row r="32" spans="2:27">
      <c r="B32" s="1"/>
      <c r="C32" s="63" t="s">
        <v>24</v>
      </c>
      <c r="F32" s="92"/>
      <c r="G32" s="46" t="s">
        <v>101</v>
      </c>
      <c r="H32" s="145">
        <v>2.0260345529167267</v>
      </c>
      <c r="I32" s="144">
        <v>1.8667579354068238</v>
      </c>
      <c r="J32" s="144">
        <v>1.9292376312858295</v>
      </c>
      <c r="K32" s="145">
        <v>2.1451197073427437</v>
      </c>
      <c r="L32" s="144">
        <v>0.65565230964675436</v>
      </c>
      <c r="M32" s="144">
        <v>0.25032636761763172</v>
      </c>
      <c r="N32" s="144">
        <v>0.31079949607818946</v>
      </c>
      <c r="O32" s="145">
        <v>0.50782224693909939</v>
      </c>
      <c r="P32" s="144">
        <v>0.39706665410177777</v>
      </c>
      <c r="Q32" s="144">
        <v>0.55082466702806698</v>
      </c>
      <c r="R32" s="144">
        <v>0.62590073472750873</v>
      </c>
      <c r="S32" s="144">
        <v>0.52334634296404658</v>
      </c>
      <c r="T32" s="170">
        <v>0.41820470780623964</v>
      </c>
      <c r="U32" s="144">
        <v>0.48676190102885641</v>
      </c>
      <c r="V32" s="144">
        <v>0.41402432898831876</v>
      </c>
      <c r="W32" s="145">
        <v>0.33235258251498578</v>
      </c>
      <c r="X32" s="144">
        <v>0.53146858998123037</v>
      </c>
      <c r="Y32" s="144">
        <v>0.55208708522447125</v>
      </c>
      <c r="Z32" s="144">
        <v>0.82267449310742791</v>
      </c>
      <c r="AA32" s="151">
        <v>0.76589596406348903</v>
      </c>
    </row>
    <row r="33" spans="2:27">
      <c r="B33" s="1"/>
      <c r="E33" s="63" t="s">
        <v>97</v>
      </c>
      <c r="F33" s="92"/>
      <c r="G33" s="46" t="s">
        <v>102</v>
      </c>
      <c r="H33" s="145">
        <v>1.3208480073844791</v>
      </c>
      <c r="I33" s="144">
        <v>0.4054261502822486</v>
      </c>
      <c r="J33" s="144">
        <v>1.0683346615816471</v>
      </c>
      <c r="K33" s="145">
        <v>0.78950597466198458</v>
      </c>
      <c r="L33" s="144">
        <v>0.35525188115807427</v>
      </c>
      <c r="M33" s="144">
        <v>0.15824601493269738</v>
      </c>
      <c r="N33" s="144">
        <v>0.14971785950858227</v>
      </c>
      <c r="O33" s="145">
        <v>0.44619977460894278</v>
      </c>
      <c r="P33" s="144">
        <v>-0.43815051101426161</v>
      </c>
      <c r="Q33" s="144">
        <v>0.23957870439632517</v>
      </c>
      <c r="R33" s="144">
        <v>0.29022599764965795</v>
      </c>
      <c r="S33" s="144">
        <v>0.26746732076615254</v>
      </c>
      <c r="T33" s="170">
        <v>0.24674747439091613</v>
      </c>
      <c r="U33" s="144">
        <v>0.31680329508555377</v>
      </c>
      <c r="V33" s="144">
        <v>0.26559008906765985</v>
      </c>
      <c r="W33" s="145">
        <v>0.15066316841534583</v>
      </c>
      <c r="X33" s="144">
        <v>0.10668573028975929</v>
      </c>
      <c r="Y33" s="144">
        <v>0.1595960016021036</v>
      </c>
      <c r="Z33" s="144">
        <v>0.29730486767881303</v>
      </c>
      <c r="AA33" s="151">
        <v>0.33368825287170945</v>
      </c>
    </row>
    <row r="34" spans="2:27">
      <c r="B34" s="1"/>
      <c r="E34" s="63" t="s">
        <v>27</v>
      </c>
      <c r="F34" s="92"/>
      <c r="G34" s="46" t="s">
        <v>102</v>
      </c>
      <c r="H34" s="145">
        <v>0.70022255817242174</v>
      </c>
      <c r="I34" s="144">
        <v>0.1958680221711547</v>
      </c>
      <c r="J34" s="144">
        <v>0.32963768293627499</v>
      </c>
      <c r="K34" s="145">
        <v>0.36313874097716681</v>
      </c>
      <c r="L34" s="144">
        <v>0.32804284324412059</v>
      </c>
      <c r="M34" s="144">
        <v>0.11745200216099526</v>
      </c>
      <c r="N34" s="144">
        <v>1.2013799037965785E-2</v>
      </c>
      <c r="O34" s="145">
        <v>0.10709103165839134</v>
      </c>
      <c r="P34" s="144">
        <v>7.2929402481194783E-2</v>
      </c>
      <c r="Q34" s="144">
        <v>-2.4468564985083076E-2</v>
      </c>
      <c r="R34" s="144">
        <v>2.1609771554703582E-2</v>
      </c>
      <c r="S34" s="144">
        <v>5.6577274224852835E-2</v>
      </c>
      <c r="T34" s="170">
        <v>0.10283731814229946</v>
      </c>
      <c r="U34" s="144">
        <v>0.1747442321635983</v>
      </c>
      <c r="V34" s="144">
        <v>6.6976781421243969E-2</v>
      </c>
      <c r="W34" s="145">
        <v>4.6461261993600178E-2</v>
      </c>
      <c r="X34" s="144">
        <v>0.12670979779568395</v>
      </c>
      <c r="Y34" s="144">
        <v>7.6698382510113267E-2</v>
      </c>
      <c r="Z34" s="144">
        <v>9.4763603746844643E-2</v>
      </c>
      <c r="AA34" s="151">
        <v>6.8666369390425058E-2</v>
      </c>
    </row>
    <row r="35" spans="2:27">
      <c r="B35" s="1"/>
      <c r="E35" s="63" t="s">
        <v>28</v>
      </c>
      <c r="F35" s="92"/>
      <c r="G35" s="46" t="s">
        <v>102</v>
      </c>
      <c r="H35" s="145">
        <v>-0.89829067591536904</v>
      </c>
      <c r="I35" s="144">
        <v>0.61517930602695392</v>
      </c>
      <c r="J35" s="144">
        <v>0.97070517048221483</v>
      </c>
      <c r="K35" s="145">
        <v>-0.30161567476234064</v>
      </c>
      <c r="L35" s="144">
        <v>-1.6910286269610446</v>
      </c>
      <c r="M35" s="144">
        <v>0.13536847501375227</v>
      </c>
      <c r="N35" s="144">
        <v>-0.69401840490797584</v>
      </c>
      <c r="O35" s="145">
        <v>-0.59672276911394873</v>
      </c>
      <c r="P35" s="144">
        <v>0.6925786196692586</v>
      </c>
      <c r="Q35" s="144">
        <v>0.35229925090547487</v>
      </c>
      <c r="R35" s="144">
        <v>0.65276073787981004</v>
      </c>
      <c r="S35" s="144">
        <v>0.31568456887168705</v>
      </c>
      <c r="T35" s="170">
        <v>0.47960358226794514</v>
      </c>
      <c r="U35" s="144">
        <v>-0.10538332200404257</v>
      </c>
      <c r="V35" s="144">
        <v>-0.13454081080802474</v>
      </c>
      <c r="W35" s="145">
        <v>-5.7416521189269695E-2</v>
      </c>
      <c r="X35" s="144">
        <v>-0.27828482182558373</v>
      </c>
      <c r="Y35" s="144">
        <v>2.9519502180732396E-3</v>
      </c>
      <c r="Z35" s="144">
        <v>0.13212957276782128</v>
      </c>
      <c r="AA35" s="151">
        <v>0.17703216681866807</v>
      </c>
    </row>
    <row r="36" spans="2:27">
      <c r="B36" s="1"/>
      <c r="E36" s="63" t="s">
        <v>98</v>
      </c>
      <c r="F36" s="92"/>
      <c r="G36" s="46" t="s">
        <v>102</v>
      </c>
      <c r="H36" s="145">
        <v>1.1227798896415389</v>
      </c>
      <c r="I36" s="144">
        <v>1.2164734784803677</v>
      </c>
      <c r="J36" s="144">
        <v>2.3686775150001371</v>
      </c>
      <c r="K36" s="145">
        <v>0.85102904087680731</v>
      </c>
      <c r="L36" s="144">
        <v>-1.0077339025588357</v>
      </c>
      <c r="M36" s="144">
        <v>0.41106649210743784</v>
      </c>
      <c r="N36" s="144">
        <v>-0.53228674636142426</v>
      </c>
      <c r="O36" s="145">
        <v>-4.3431962846625108E-2</v>
      </c>
      <c r="P36" s="144">
        <v>0.3273575111361916</v>
      </c>
      <c r="Q36" s="144">
        <v>0.56740939031672399</v>
      </c>
      <c r="R36" s="144">
        <v>0.96459650708416467</v>
      </c>
      <c r="S36" s="144">
        <v>0.63972916386269241</v>
      </c>
      <c r="T36" s="170">
        <v>0.82918837480115382</v>
      </c>
      <c r="U36" s="144">
        <v>0.38616420524513334</v>
      </c>
      <c r="V36" s="144">
        <v>0.19802605968086895</v>
      </c>
      <c r="W36" s="145">
        <v>0.13970790921967632</v>
      </c>
      <c r="X36" s="144">
        <v>-4.4889293740140515E-2</v>
      </c>
      <c r="Y36" s="144">
        <v>0.23924633433029008</v>
      </c>
      <c r="Z36" s="144">
        <v>0.52419804419348559</v>
      </c>
      <c r="AA36" s="151">
        <v>0.57938678908078611</v>
      </c>
    </row>
    <row r="37" spans="2:27">
      <c r="B37" s="1"/>
      <c r="D37" s="63" t="s">
        <v>99</v>
      </c>
      <c r="F37" s="92"/>
      <c r="G37" s="46" t="s">
        <v>102</v>
      </c>
      <c r="H37" s="145">
        <v>0.41742889541079403</v>
      </c>
      <c r="I37" s="144">
        <v>2.0055033598814074</v>
      </c>
      <c r="J37" s="144">
        <v>2.2900075456770277</v>
      </c>
      <c r="K37" s="145">
        <v>3.4876005426377921</v>
      </c>
      <c r="L37" s="144">
        <v>-1.457118357128516</v>
      </c>
      <c r="M37" s="144">
        <v>2.0441303012822361</v>
      </c>
      <c r="N37" s="144">
        <v>-1.8693239152371397</v>
      </c>
      <c r="O37" s="145">
        <v>0.7395853836710492</v>
      </c>
      <c r="P37" s="144">
        <v>0.89458249501621279</v>
      </c>
      <c r="Q37" s="144">
        <v>0.80512411886064539</v>
      </c>
      <c r="R37" s="144">
        <v>0.47857402529028353</v>
      </c>
      <c r="S37" s="144">
        <v>0.47547559598046191</v>
      </c>
      <c r="T37" s="170">
        <v>0.58884304981924185</v>
      </c>
      <c r="U37" s="144">
        <v>0.63236148670238779</v>
      </c>
      <c r="V37" s="144">
        <v>0.51520340315821478</v>
      </c>
      <c r="W37" s="145">
        <v>0.61835369861735778</v>
      </c>
      <c r="X37" s="144">
        <v>0.95455746695048482</v>
      </c>
      <c r="Y37" s="144">
        <v>1.0293244426247499</v>
      </c>
      <c r="Z37" s="144">
        <v>1.1726907575476857</v>
      </c>
      <c r="AA37" s="151">
        <v>1.0601934393176995</v>
      </c>
    </row>
    <row r="38" spans="2:27">
      <c r="B38" s="1"/>
      <c r="D38" s="63" t="s">
        <v>100</v>
      </c>
      <c r="F38" s="92"/>
      <c r="G38" s="46" t="s">
        <v>102</v>
      </c>
      <c r="H38" s="145">
        <v>-1.4776631351522056</v>
      </c>
      <c r="I38" s="144">
        <v>-1.807737160613893</v>
      </c>
      <c r="J38" s="144">
        <v>-2.6816378341288498</v>
      </c>
      <c r="K38" s="145">
        <v>-2.193509876171897</v>
      </c>
      <c r="L38" s="144">
        <v>1.8841663350292817</v>
      </c>
      <c r="M38" s="144">
        <v>-2.486444921837792</v>
      </c>
      <c r="N38" s="144">
        <v>2.1711817399540694</v>
      </c>
      <c r="O38" s="145">
        <v>-0.62367681497294447</v>
      </c>
      <c r="P38" s="144">
        <v>-0.65624981362676571</v>
      </c>
      <c r="Q38" s="144">
        <v>-0.82956330398032463</v>
      </c>
      <c r="R38" s="144">
        <v>-0.71745071354090773</v>
      </c>
      <c r="S38" s="144">
        <v>-0.5918584168791361</v>
      </c>
      <c r="T38" s="170">
        <v>-0.9998267168141447</v>
      </c>
      <c r="U38" s="144">
        <v>-0.53176379091863968</v>
      </c>
      <c r="V38" s="144">
        <v>-0.29920513385078845</v>
      </c>
      <c r="W38" s="145">
        <v>-0.42570902532205834</v>
      </c>
      <c r="X38" s="144">
        <v>-0.37819958322912728</v>
      </c>
      <c r="Y38" s="144">
        <v>-0.71648369173055237</v>
      </c>
      <c r="Z38" s="144">
        <v>-0.87421430863374427</v>
      </c>
      <c r="AA38" s="151">
        <v>-0.87368426433501978</v>
      </c>
    </row>
    <row r="39" spans="2:27">
      <c r="B39" s="1"/>
      <c r="D39" s="63" t="s">
        <v>31</v>
      </c>
      <c r="F39" s="92"/>
      <c r="G39" s="46" t="s">
        <v>102</v>
      </c>
      <c r="H39" s="143">
        <v>-1.0602342397414009</v>
      </c>
      <c r="I39" s="144">
        <v>0.19776619926751121</v>
      </c>
      <c r="J39" s="144">
        <v>-0.39163028845183268</v>
      </c>
      <c r="K39" s="145">
        <v>1.2940906664659155</v>
      </c>
      <c r="L39" s="144">
        <v>0.42704797790076576</v>
      </c>
      <c r="M39" s="144">
        <v>-0.44231462055555587</v>
      </c>
      <c r="N39" s="144">
        <v>0.30185782471692946</v>
      </c>
      <c r="O39" s="145">
        <v>0.11590856869810467</v>
      </c>
      <c r="P39" s="144">
        <v>0.23833268138944702</v>
      </c>
      <c r="Q39" s="144">
        <v>-2.4439185119679279E-2</v>
      </c>
      <c r="R39" s="144">
        <v>-0.23887668825062422</v>
      </c>
      <c r="S39" s="144">
        <v>-0.11638282089867411</v>
      </c>
      <c r="T39" s="170">
        <v>-0.41098366699490291</v>
      </c>
      <c r="U39" s="144">
        <v>0.10059769578374812</v>
      </c>
      <c r="V39" s="144">
        <v>0.21599826930742638</v>
      </c>
      <c r="W39" s="145">
        <v>0.19264467329529941</v>
      </c>
      <c r="X39" s="144">
        <v>0.57635788372135754</v>
      </c>
      <c r="Y39" s="144">
        <v>0.31284075089419761</v>
      </c>
      <c r="Z39" s="144">
        <v>0.29847644891394143</v>
      </c>
      <c r="AA39" s="151">
        <v>0.18650917498267966</v>
      </c>
    </row>
    <row r="40" spans="2:27" ht="15" thickBot="1">
      <c r="B40" s="66"/>
      <c r="C40" s="94"/>
      <c r="D40" s="94" t="s">
        <v>103</v>
      </c>
      <c r="E40" s="94"/>
      <c r="F40" s="95"/>
      <c r="G40" s="187" t="s">
        <v>102</v>
      </c>
      <c r="H40" s="156">
        <v>1.9634889030165799</v>
      </c>
      <c r="I40" s="157">
        <v>0.45251825765895226</v>
      </c>
      <c r="J40" s="157">
        <v>-4.7809595262459773E-2</v>
      </c>
      <c r="K40" s="158">
        <v>0</v>
      </c>
      <c r="L40" s="157">
        <v>1.2363382343048239</v>
      </c>
      <c r="M40" s="157">
        <v>0.28157449606571977</v>
      </c>
      <c r="N40" s="157">
        <v>0.54122841772272812</v>
      </c>
      <c r="O40" s="158">
        <v>0.43534564108758639</v>
      </c>
      <c r="P40" s="157">
        <v>-0.16862353842387151</v>
      </c>
      <c r="Q40" s="157">
        <v>7.8544618310552421E-3</v>
      </c>
      <c r="R40" s="157">
        <v>-9.9819084106040873E-2</v>
      </c>
      <c r="S40" s="157">
        <v>0</v>
      </c>
      <c r="T40" s="175">
        <v>0</v>
      </c>
      <c r="U40" s="157">
        <v>0</v>
      </c>
      <c r="V40" s="157">
        <v>0</v>
      </c>
      <c r="W40" s="158">
        <v>0</v>
      </c>
      <c r="X40" s="157">
        <v>0</v>
      </c>
      <c r="Y40" s="157">
        <v>0</v>
      </c>
      <c r="Z40" s="157">
        <v>0</v>
      </c>
      <c r="AA40" s="176">
        <v>0</v>
      </c>
    </row>
    <row r="41" spans="2:27">
      <c r="B41" s="9" t="s">
        <v>104</v>
      </c>
      <c r="G41" s="10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</row>
    <row r="42" spans="2:27">
      <c r="B42" s="70"/>
      <c r="C42" s="70"/>
      <c r="D42" s="70"/>
      <c r="E42" s="70"/>
      <c r="F42" s="70"/>
      <c r="G42" s="10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</row>
    <row r="43" spans="2:27" ht="15" thickBot="1">
      <c r="B43" s="181" t="s">
        <v>11</v>
      </c>
      <c r="I43" s="94"/>
      <c r="J43" s="94"/>
      <c r="K43" s="70"/>
    </row>
    <row r="44" spans="2:27">
      <c r="B44" s="305" t="str">
        <f>+B3</f>
        <v>Indicator</v>
      </c>
      <c r="C44" s="306"/>
      <c r="D44" s="306"/>
      <c r="E44" s="306"/>
      <c r="F44" s="307"/>
      <c r="G44" s="311" t="str">
        <f>+G3</f>
        <v>Unit</v>
      </c>
      <c r="H44" s="191" t="str">
        <f>H$3</f>
        <v>Actual data</v>
      </c>
      <c r="I44" s="317">
        <f>I$3</f>
        <v>2025</v>
      </c>
      <c r="J44" s="317">
        <f t="shared" ref="J44:K44" si="5">J$3</f>
        <v>2026</v>
      </c>
      <c r="K44" s="322">
        <f t="shared" si="5"/>
        <v>2027</v>
      </c>
    </row>
    <row r="45" spans="2:27" ht="15" customHeight="1">
      <c r="B45" s="308"/>
      <c r="C45" s="309"/>
      <c r="D45" s="309"/>
      <c r="E45" s="309"/>
      <c r="F45" s="310"/>
      <c r="G45" s="312"/>
      <c r="H45" s="180">
        <f>$H$4</f>
        <v>2024</v>
      </c>
      <c r="I45" s="318"/>
      <c r="J45" s="318"/>
      <c r="K45" s="323"/>
    </row>
    <row r="46" spans="2:27" ht="4.3499999999999996" customHeight="1">
      <c r="B46" s="6"/>
      <c r="C46" s="7"/>
      <c r="D46" s="7"/>
      <c r="E46" s="7"/>
      <c r="F46" s="124"/>
      <c r="G46" s="125"/>
      <c r="H46" s="192"/>
      <c r="I46" s="127"/>
      <c r="J46" s="127"/>
      <c r="K46" s="129"/>
    </row>
    <row r="47" spans="2:27">
      <c r="B47" s="1"/>
      <c r="C47" s="63" t="s">
        <v>28</v>
      </c>
      <c r="F47" s="92"/>
      <c r="G47" s="46" t="s">
        <v>101</v>
      </c>
      <c r="H47" s="143">
        <v>-4.0683391169352063</v>
      </c>
      <c r="I47" s="144">
        <v>2.9631321195807061</v>
      </c>
      <c r="J47" s="144">
        <v>4.6258056289765221</v>
      </c>
      <c r="K47" s="151">
        <v>-1.4002768404844943</v>
      </c>
    </row>
    <row r="48" spans="2:27">
      <c r="B48" s="1"/>
      <c r="D48" s="181" t="s">
        <v>105</v>
      </c>
      <c r="F48" s="92"/>
      <c r="G48" s="46" t="s">
        <v>101</v>
      </c>
      <c r="H48" s="143">
        <v>1.1000000000000001</v>
      </c>
      <c r="I48" s="144">
        <v>-0.9</v>
      </c>
      <c r="J48" s="144">
        <v>3.6</v>
      </c>
      <c r="K48" s="151">
        <v>1.4</v>
      </c>
    </row>
    <row r="49" spans="2:11" ht="15" thickBot="1">
      <c r="B49" s="66"/>
      <c r="C49" s="94"/>
      <c r="D49" s="193" t="s">
        <v>106</v>
      </c>
      <c r="E49" s="94"/>
      <c r="F49" s="95"/>
      <c r="G49" s="96" t="s">
        <v>101</v>
      </c>
      <c r="H49" s="156">
        <v>-23</v>
      </c>
      <c r="I49" s="157">
        <v>21.8</v>
      </c>
      <c r="J49" s="157">
        <v>8.5</v>
      </c>
      <c r="K49" s="176">
        <v>-12</v>
      </c>
    </row>
    <row r="50" spans="2:11">
      <c r="B50" s="9" t="s">
        <v>104</v>
      </c>
      <c r="C50" s="70"/>
      <c r="D50" s="70"/>
      <c r="E50" s="70"/>
      <c r="F50" s="70"/>
      <c r="G50" s="100"/>
      <c r="H50" s="70"/>
      <c r="I50" s="70"/>
    </row>
    <row r="57" spans="2:11">
      <c r="B57" s="70"/>
      <c r="C57" s="70"/>
      <c r="D57" s="70"/>
      <c r="E57" s="70"/>
      <c r="F57" s="70"/>
      <c r="G57" s="100"/>
      <c r="H57" s="70"/>
      <c r="I57" s="70"/>
    </row>
    <row r="58" spans="2:11">
      <c r="B58" s="70"/>
      <c r="C58" s="70"/>
      <c r="D58" s="70"/>
      <c r="E58" s="70"/>
      <c r="F58" s="70"/>
      <c r="G58" s="100"/>
      <c r="H58" s="70"/>
      <c r="I58" s="70"/>
    </row>
    <row r="59" spans="2:11">
      <c r="B59" s="70"/>
      <c r="C59" s="70"/>
      <c r="D59" s="70"/>
      <c r="E59" s="70"/>
      <c r="F59" s="70"/>
      <c r="G59" s="100"/>
      <c r="H59" s="70"/>
      <c r="I59" s="70"/>
    </row>
    <row r="60" spans="2:11">
      <c r="B60" s="70"/>
      <c r="C60" s="70"/>
      <c r="D60" s="70"/>
      <c r="E60" s="70"/>
      <c r="F60" s="70"/>
      <c r="G60" s="100"/>
      <c r="H60" s="70"/>
      <c r="I60" s="70"/>
    </row>
    <row r="61" spans="2:11">
      <c r="B61" s="70"/>
      <c r="C61" s="70"/>
      <c r="D61" s="70"/>
      <c r="E61" s="70"/>
      <c r="F61" s="70"/>
      <c r="G61" s="100"/>
      <c r="H61" s="70"/>
      <c r="I61" s="70"/>
    </row>
    <row r="62" spans="2:11">
      <c r="B62" s="70"/>
      <c r="C62" s="70"/>
      <c r="D62" s="70"/>
      <c r="E62" s="70"/>
      <c r="F62" s="70"/>
      <c r="G62" s="100"/>
      <c r="H62" s="70"/>
      <c r="I62" s="70"/>
    </row>
    <row r="63" spans="2:11">
      <c r="B63" s="70"/>
      <c r="C63" s="70"/>
      <c r="D63" s="70"/>
      <c r="E63" s="70"/>
      <c r="F63" s="70"/>
      <c r="G63" s="100"/>
      <c r="H63" s="70"/>
      <c r="I63" s="70"/>
    </row>
    <row r="64" spans="2:11">
      <c r="B64" s="70"/>
      <c r="C64" s="70"/>
      <c r="D64" s="70"/>
      <c r="E64" s="70"/>
      <c r="F64" s="70"/>
      <c r="G64" s="100"/>
      <c r="H64" s="70"/>
      <c r="I64" s="70"/>
    </row>
    <row r="65" spans="2:9">
      <c r="B65" s="70"/>
      <c r="C65" s="70"/>
      <c r="D65" s="70"/>
      <c r="E65" s="70"/>
      <c r="F65" s="70"/>
      <c r="G65" s="100"/>
      <c r="H65" s="70"/>
      <c r="I65" s="70"/>
    </row>
    <row r="66" spans="2:9">
      <c r="B66" s="70"/>
      <c r="C66" s="70"/>
      <c r="D66" s="70"/>
      <c r="E66" s="70"/>
      <c r="F66" s="70"/>
      <c r="G66" s="100"/>
      <c r="H66" s="70"/>
      <c r="I66" s="70"/>
    </row>
    <row r="67" spans="2:9">
      <c r="B67" s="70"/>
      <c r="C67" s="70"/>
      <c r="D67" s="70"/>
      <c r="E67" s="70"/>
      <c r="F67" s="70"/>
      <c r="G67" s="100"/>
      <c r="H67" s="70"/>
      <c r="I67" s="70"/>
    </row>
    <row r="68" spans="2:9">
      <c r="B68" s="70"/>
      <c r="C68" s="70"/>
      <c r="D68" s="70"/>
      <c r="E68" s="70"/>
      <c r="F68" s="70"/>
      <c r="G68" s="100"/>
      <c r="H68" s="70"/>
      <c r="I68" s="70"/>
    </row>
    <row r="69" spans="2:9">
      <c r="B69" s="70"/>
      <c r="C69" s="70"/>
      <c r="D69" s="70"/>
      <c r="E69" s="70"/>
      <c r="F69" s="70"/>
      <c r="G69" s="100"/>
      <c r="H69" s="70"/>
      <c r="I69" s="70"/>
    </row>
    <row r="70" spans="2:9">
      <c r="B70" s="70"/>
      <c r="C70" s="70"/>
      <c r="D70" s="70"/>
      <c r="E70" s="70"/>
      <c r="F70" s="70"/>
      <c r="G70" s="70"/>
      <c r="H70" s="70"/>
      <c r="I70" s="70"/>
    </row>
    <row r="71" spans="2:9">
      <c r="B71" s="70"/>
      <c r="C71" s="70"/>
      <c r="D71" s="70"/>
      <c r="E71" s="70"/>
      <c r="F71" s="70"/>
      <c r="G71" s="70"/>
      <c r="H71" s="70"/>
      <c r="I71" s="70"/>
    </row>
    <row r="72" spans="2:9">
      <c r="B72" s="70"/>
      <c r="C72" s="70"/>
      <c r="D72" s="70"/>
      <c r="E72" s="70"/>
      <c r="F72" s="70"/>
      <c r="G72" s="70"/>
      <c r="H72" s="70"/>
      <c r="I72" s="70"/>
    </row>
    <row r="73" spans="2:9">
      <c r="B73" s="70"/>
      <c r="C73" s="70"/>
      <c r="D73" s="70"/>
      <c r="E73" s="70"/>
      <c r="F73" s="70"/>
      <c r="G73" s="70"/>
      <c r="H73" s="70"/>
      <c r="I73" s="70"/>
    </row>
    <row r="74" spans="2:9">
      <c r="B74" s="70"/>
      <c r="C74" s="70"/>
      <c r="D74" s="70"/>
      <c r="E74" s="70"/>
      <c r="F74" s="70"/>
      <c r="G74" s="70"/>
      <c r="H74" s="70"/>
      <c r="I74" s="70"/>
    </row>
    <row r="75" spans="2:9">
      <c r="B75" s="70"/>
      <c r="C75" s="70"/>
      <c r="D75" s="70"/>
      <c r="E75" s="70"/>
      <c r="F75" s="70"/>
      <c r="G75" s="70"/>
      <c r="H75" s="70"/>
      <c r="I75" s="70"/>
    </row>
    <row r="76" spans="2:9">
      <c r="B76" s="70"/>
      <c r="C76" s="70"/>
      <c r="D76" s="70"/>
      <c r="E76" s="70"/>
      <c r="F76" s="70"/>
      <c r="G76" s="70"/>
      <c r="H76" s="70"/>
      <c r="I76" s="70"/>
    </row>
  </sheetData>
  <mergeCells count="32">
    <mergeCell ref="K29:K30"/>
    <mergeCell ref="K16:K17"/>
    <mergeCell ref="K3:K4"/>
    <mergeCell ref="K44:K45"/>
    <mergeCell ref="J44:J45"/>
    <mergeCell ref="J29:J30"/>
    <mergeCell ref="J3:J4"/>
    <mergeCell ref="J16:J17"/>
    <mergeCell ref="G3:G4"/>
    <mergeCell ref="B3:F4"/>
    <mergeCell ref="I3:I4"/>
    <mergeCell ref="I16:I17"/>
    <mergeCell ref="B16:F17"/>
    <mergeCell ref="G16:G17"/>
    <mergeCell ref="B44:F45"/>
    <mergeCell ref="G44:G45"/>
    <mergeCell ref="B29:F30"/>
    <mergeCell ref="G29:G30"/>
    <mergeCell ref="I44:I45"/>
    <mergeCell ref="I29:I30"/>
    <mergeCell ref="X29:AA29"/>
    <mergeCell ref="T29:W29"/>
    <mergeCell ref="L16:O16"/>
    <mergeCell ref="L29:O29"/>
    <mergeCell ref="L3:O3"/>
    <mergeCell ref="T16:W16"/>
    <mergeCell ref="X3:AA3"/>
    <mergeCell ref="X16:AA16"/>
    <mergeCell ref="T3:W3"/>
    <mergeCell ref="P3:S3"/>
    <mergeCell ref="P16:S16"/>
    <mergeCell ref="P29:S29"/>
  </mergeCells>
  <pageMargins left="0.7" right="0.7" top="0.75" bottom="0.75" header="0.3" footer="0.3"/>
  <pageSetup paperSize="9" scale="52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1"/>
    <pageSetUpPr fitToPage="1"/>
  </sheetPr>
  <dimension ref="B1:AA44"/>
  <sheetViews>
    <sheetView topLeftCell="B1" zoomScale="85" zoomScaleNormal="85" workbookViewId="0">
      <selection activeCell="M38" sqref="M38"/>
    </sheetView>
  </sheetViews>
  <sheetFormatPr defaultColWidth="9.140625" defaultRowHeight="14.25"/>
  <cols>
    <col min="1" max="5" width="3.140625" style="63" customWidth="1"/>
    <col min="6" max="6" width="39.42578125" style="63" customWidth="1"/>
    <col min="7" max="7" width="20.42578125" style="63" bestFit="1" customWidth="1"/>
    <col min="8" max="8" width="11.140625" style="63" customWidth="1"/>
    <col min="9" max="11" width="9.140625" style="63" customWidth="1"/>
    <col min="12" max="23" width="9.140625" style="63"/>
    <col min="24" max="27" width="9.140625" style="63" customWidth="1"/>
    <col min="28" max="16384" width="9.140625" style="63"/>
  </cols>
  <sheetData>
    <row r="1" spans="2:27" ht="22.5" customHeight="1" thickBot="1">
      <c r="B1" s="62" t="s">
        <v>107</v>
      </c>
    </row>
    <row r="2" spans="2:27" ht="30" customHeight="1">
      <c r="B2" s="71" t="str">
        <f>" "&amp;Summary!$H$3&amp;" - price development [annual growth]"</f>
        <v xml:space="preserve"> Spring 2025 medium-term forecast (MTF-2025Q1) - price development [annual growth]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3"/>
    </row>
    <row r="3" spans="2:27">
      <c r="B3" s="313" t="s">
        <v>16</v>
      </c>
      <c r="C3" s="314"/>
      <c r="D3" s="314"/>
      <c r="E3" s="314"/>
      <c r="F3" s="315"/>
      <c r="G3" s="316" t="s">
        <v>17</v>
      </c>
      <c r="H3" s="118" t="s">
        <v>15</v>
      </c>
      <c r="I3" s="319">
        <v>2025</v>
      </c>
      <c r="J3" s="319">
        <v>2026</v>
      </c>
      <c r="K3" s="320">
        <v>2027</v>
      </c>
      <c r="L3" s="301">
        <v>2024</v>
      </c>
      <c r="M3" s="302"/>
      <c r="N3" s="302"/>
      <c r="O3" s="304"/>
      <c r="P3" s="301">
        <v>2025</v>
      </c>
      <c r="Q3" s="302"/>
      <c r="R3" s="302"/>
      <c r="S3" s="304"/>
      <c r="T3" s="301">
        <v>2026</v>
      </c>
      <c r="U3" s="302"/>
      <c r="V3" s="302"/>
      <c r="W3" s="304"/>
      <c r="X3" s="302">
        <v>2027</v>
      </c>
      <c r="Y3" s="302"/>
      <c r="Z3" s="302"/>
      <c r="AA3" s="303"/>
    </row>
    <row r="4" spans="2:27">
      <c r="B4" s="308"/>
      <c r="C4" s="309"/>
      <c r="D4" s="309"/>
      <c r="E4" s="309"/>
      <c r="F4" s="310"/>
      <c r="G4" s="312"/>
      <c r="H4" s="180">
        <v>2024</v>
      </c>
      <c r="I4" s="318"/>
      <c r="J4" s="318"/>
      <c r="K4" s="321"/>
      <c r="L4" s="122" t="s">
        <v>0</v>
      </c>
      <c r="M4" s="120" t="s">
        <v>1</v>
      </c>
      <c r="N4" s="120" t="s">
        <v>2</v>
      </c>
      <c r="O4" s="240" t="s">
        <v>3</v>
      </c>
      <c r="P4" s="122" t="s">
        <v>0</v>
      </c>
      <c r="Q4" s="120" t="s">
        <v>1</v>
      </c>
      <c r="R4" s="120" t="s">
        <v>2</v>
      </c>
      <c r="S4" s="240" t="s">
        <v>3</v>
      </c>
      <c r="T4" s="122" t="s">
        <v>0</v>
      </c>
      <c r="U4" s="120" t="s">
        <v>1</v>
      </c>
      <c r="V4" s="120" t="s">
        <v>2</v>
      </c>
      <c r="W4" s="240" t="s">
        <v>3</v>
      </c>
      <c r="X4" s="120" t="s">
        <v>0</v>
      </c>
      <c r="Y4" s="120" t="s">
        <v>1</v>
      </c>
      <c r="Z4" s="120" t="s">
        <v>2</v>
      </c>
      <c r="AA4" s="123" t="s">
        <v>3</v>
      </c>
    </row>
    <row r="5" spans="2:27" ht="4.3499999999999996" customHeight="1">
      <c r="B5" s="6"/>
      <c r="C5" s="7"/>
      <c r="D5" s="7"/>
      <c r="E5" s="7"/>
      <c r="F5" s="124"/>
      <c r="G5" s="125"/>
      <c r="H5" s="128"/>
      <c r="I5" s="82"/>
      <c r="J5" s="261"/>
      <c r="K5" s="126"/>
      <c r="L5" s="163"/>
      <c r="M5" s="127"/>
      <c r="N5" s="127"/>
      <c r="O5" s="128"/>
      <c r="P5" s="163"/>
      <c r="Q5" s="127"/>
      <c r="R5" s="127"/>
      <c r="S5" s="128"/>
      <c r="T5" s="163"/>
      <c r="U5" s="127"/>
      <c r="V5" s="127"/>
      <c r="W5" s="128"/>
      <c r="X5" s="127"/>
      <c r="Y5" s="127"/>
      <c r="Z5" s="127"/>
      <c r="AA5" s="129"/>
    </row>
    <row r="6" spans="2:27">
      <c r="B6" s="6"/>
      <c r="C6" s="275" t="s">
        <v>108</v>
      </c>
      <c r="D6" s="276"/>
      <c r="E6" s="276"/>
      <c r="F6" s="79"/>
      <c r="G6" s="46" t="s">
        <v>109</v>
      </c>
      <c r="H6" s="150">
        <v>3.1559606585725959</v>
      </c>
      <c r="I6" s="25">
        <v>4.3322415653329358</v>
      </c>
      <c r="J6" s="25">
        <v>2.9346484744155532</v>
      </c>
      <c r="K6" s="150">
        <v>3.1591144628266221</v>
      </c>
      <c r="L6" s="26">
        <v>3.6321502622270998</v>
      </c>
      <c r="M6" s="25">
        <v>2.4950912312628333</v>
      </c>
      <c r="N6" s="25">
        <v>3.0536543339874527</v>
      </c>
      <c r="O6" s="150">
        <v>3.450082144812967</v>
      </c>
      <c r="P6" s="26">
        <v>4.1686569533381288</v>
      </c>
      <c r="Q6" s="25">
        <v>4.4228697792544835</v>
      </c>
      <c r="R6" s="25">
        <v>4.5124338528536043</v>
      </c>
      <c r="S6" s="150">
        <v>4.2243203331030088</v>
      </c>
      <c r="T6" s="26">
        <v>3.4457382819436759</v>
      </c>
      <c r="U6" s="25">
        <v>3.1206146470268266</v>
      </c>
      <c r="V6" s="25">
        <v>2.7710242475631475</v>
      </c>
      <c r="W6" s="150">
        <v>2.4142254610775922</v>
      </c>
      <c r="X6" s="25">
        <v>3.1486286830224088</v>
      </c>
      <c r="Y6" s="25">
        <v>3.129698997775705</v>
      </c>
      <c r="Z6" s="25">
        <v>3.159783895117684</v>
      </c>
      <c r="AA6" s="27">
        <v>3.198032620286412</v>
      </c>
    </row>
    <row r="7" spans="2:27">
      <c r="B7" s="1"/>
      <c r="D7" s="63" t="s">
        <v>110</v>
      </c>
      <c r="F7" s="92"/>
      <c r="G7" s="46" t="s">
        <v>109</v>
      </c>
      <c r="H7" s="145">
        <v>-0.92077337198468001</v>
      </c>
      <c r="I7" s="144">
        <v>1.0597069252514615</v>
      </c>
      <c r="J7" s="144">
        <v>0.13968860482272305</v>
      </c>
      <c r="K7" s="145">
        <v>6.5397442460235027</v>
      </c>
      <c r="L7" s="170">
        <v>-0.6008183560366831</v>
      </c>
      <c r="M7" s="144">
        <v>0.17663714055638025</v>
      </c>
      <c r="N7" s="144">
        <v>-1.7853927092176747</v>
      </c>
      <c r="O7" s="145">
        <v>-1.4651729682070282</v>
      </c>
      <c r="P7" s="170">
        <v>0.960211918253421</v>
      </c>
      <c r="Q7" s="144">
        <v>0.31772058922217639</v>
      </c>
      <c r="R7" s="144">
        <v>1.2224955667418271</v>
      </c>
      <c r="S7" s="145">
        <v>1.7497282017046416</v>
      </c>
      <c r="T7" s="170">
        <v>-7.984676568767668E-2</v>
      </c>
      <c r="U7" s="144">
        <v>0.15023121083743263</v>
      </c>
      <c r="V7" s="144">
        <v>0.23312715280800944</v>
      </c>
      <c r="W7" s="145">
        <v>0.25578333323237246</v>
      </c>
      <c r="X7" s="144">
        <v>6.6423702542235645</v>
      </c>
      <c r="Y7" s="144">
        <v>6.5181476774380087</v>
      </c>
      <c r="Z7" s="144">
        <v>6.5320433747906748</v>
      </c>
      <c r="AA7" s="151">
        <v>6.4665108133970648</v>
      </c>
    </row>
    <row r="8" spans="2:27">
      <c r="B8" s="1"/>
      <c r="D8" s="63" t="s">
        <v>111</v>
      </c>
      <c r="F8" s="92"/>
      <c r="G8" s="46" t="s">
        <v>109</v>
      </c>
      <c r="H8" s="145">
        <v>3.1981613282668917</v>
      </c>
      <c r="I8" s="144">
        <v>4.5432702327267975</v>
      </c>
      <c r="J8" s="144">
        <v>4.3004823156488357</v>
      </c>
      <c r="K8" s="145">
        <v>3.0445118532787632</v>
      </c>
      <c r="L8" s="170">
        <v>3.9171167199382921</v>
      </c>
      <c r="M8" s="144">
        <v>1.676698194325013</v>
      </c>
      <c r="N8" s="144">
        <v>3.0817841452593768</v>
      </c>
      <c r="O8" s="145">
        <v>4.1367565586669173</v>
      </c>
      <c r="P8" s="170">
        <v>3.5327116342558185</v>
      </c>
      <c r="Q8" s="144">
        <v>5.0290858652281685</v>
      </c>
      <c r="R8" s="144">
        <v>5.2402953078851198</v>
      </c>
      <c r="S8" s="145">
        <v>4.3665018439907186</v>
      </c>
      <c r="T8" s="170">
        <v>5.3786195739346567</v>
      </c>
      <c r="U8" s="144">
        <v>4.7214471498431436</v>
      </c>
      <c r="V8" s="144">
        <v>3.9007997759375144</v>
      </c>
      <c r="W8" s="145">
        <v>3.2393561956570238</v>
      </c>
      <c r="X8" s="144">
        <v>3.1630439416090042</v>
      </c>
      <c r="Y8" s="144">
        <v>3.0220515749711012</v>
      </c>
      <c r="Z8" s="144">
        <v>3.0117606201661999</v>
      </c>
      <c r="AA8" s="151">
        <v>2.9826073207486701</v>
      </c>
    </row>
    <row r="9" spans="2:27">
      <c r="B9" s="1"/>
      <c r="D9" s="63" t="s">
        <v>112</v>
      </c>
      <c r="F9" s="92"/>
      <c r="G9" s="46" t="s">
        <v>109</v>
      </c>
      <c r="H9" s="145">
        <v>5.8761983694533626</v>
      </c>
      <c r="I9" s="144">
        <v>7.0822206654761715</v>
      </c>
      <c r="J9" s="144">
        <v>3.5072922286357908</v>
      </c>
      <c r="K9" s="145">
        <v>3.2760311423129593</v>
      </c>
      <c r="L9" s="170">
        <v>5.1947120556524737</v>
      </c>
      <c r="M9" s="144">
        <v>4.9617871840093954</v>
      </c>
      <c r="N9" s="144">
        <v>6.7717126242731212</v>
      </c>
      <c r="O9" s="145">
        <v>6.5533474016186091</v>
      </c>
      <c r="P9" s="170">
        <v>7.9020684402360217</v>
      </c>
      <c r="Q9" s="144">
        <v>7.4316107421070257</v>
      </c>
      <c r="R9" s="144">
        <v>6.5542984642872142</v>
      </c>
      <c r="S9" s="145">
        <v>6.4808551907627105</v>
      </c>
      <c r="T9" s="170">
        <v>4.0568137574257292</v>
      </c>
      <c r="U9" s="144">
        <v>3.725860809821981</v>
      </c>
      <c r="V9" s="144">
        <v>3.371966691086655</v>
      </c>
      <c r="W9" s="145">
        <v>2.8939953708828199</v>
      </c>
      <c r="X9" s="144">
        <v>3.0835711096521834</v>
      </c>
      <c r="Y9" s="144">
        <v>3.1607711928814268</v>
      </c>
      <c r="Z9" s="144">
        <v>3.3234794876527474</v>
      </c>
      <c r="AA9" s="151">
        <v>3.5315192081091453</v>
      </c>
    </row>
    <row r="10" spans="2:27">
      <c r="B10" s="1"/>
      <c r="D10" s="63" t="s">
        <v>113</v>
      </c>
      <c r="F10" s="92"/>
      <c r="G10" s="46" t="s">
        <v>109</v>
      </c>
      <c r="H10" s="145">
        <v>2.6400053145552391</v>
      </c>
      <c r="I10" s="144">
        <v>2.9345378288224282</v>
      </c>
      <c r="J10" s="144">
        <v>2.1813576670688377</v>
      </c>
      <c r="K10" s="145">
        <v>1.5697160050835066</v>
      </c>
      <c r="L10" s="170">
        <v>4.1495804252776907</v>
      </c>
      <c r="M10" s="144">
        <v>2.3126440435508329</v>
      </c>
      <c r="N10" s="144">
        <v>1.9773712593845687</v>
      </c>
      <c r="O10" s="145">
        <v>2.1636506687647454</v>
      </c>
      <c r="P10" s="170">
        <v>2.7972127820105328</v>
      </c>
      <c r="Q10" s="144">
        <v>2.8113658201645535</v>
      </c>
      <c r="R10" s="144">
        <v>3.2209586823880585</v>
      </c>
      <c r="S10" s="145">
        <v>2.9082185204285906</v>
      </c>
      <c r="T10" s="170">
        <v>2.4061890989134866</v>
      </c>
      <c r="U10" s="144">
        <v>2.1658250090130053</v>
      </c>
      <c r="V10" s="144">
        <v>2.1186450309961202</v>
      </c>
      <c r="W10" s="145">
        <v>2.0379276354464508</v>
      </c>
      <c r="X10" s="144">
        <v>1.5501257705821985</v>
      </c>
      <c r="Y10" s="144">
        <v>1.6212186386735112</v>
      </c>
      <c r="Z10" s="144">
        <v>1.5649115008818342</v>
      </c>
      <c r="AA10" s="151">
        <v>1.5427489554543001</v>
      </c>
    </row>
    <row r="11" spans="2:27" ht="4.3499999999999996" customHeight="1">
      <c r="B11" s="1"/>
      <c r="F11" s="92"/>
      <c r="G11" s="46"/>
      <c r="H11" s="145"/>
      <c r="I11" s="144"/>
      <c r="J11" s="144"/>
      <c r="K11" s="145"/>
      <c r="L11" s="170"/>
      <c r="M11" s="144"/>
      <c r="N11" s="144"/>
      <c r="O11" s="145"/>
      <c r="P11" s="170"/>
      <c r="Q11" s="144"/>
      <c r="R11" s="144"/>
      <c r="S11" s="145"/>
      <c r="T11" s="170"/>
      <c r="U11" s="144"/>
      <c r="V11" s="144"/>
      <c r="W11" s="145"/>
      <c r="X11" s="144"/>
      <c r="Y11" s="144"/>
      <c r="Z11" s="144"/>
      <c r="AA11" s="151"/>
    </row>
    <row r="12" spans="2:27">
      <c r="B12" s="1"/>
      <c r="D12" s="63" t="s">
        <v>114</v>
      </c>
      <c r="F12" s="92"/>
      <c r="G12" s="46" t="s">
        <v>109</v>
      </c>
      <c r="H12" s="145">
        <v>3.8734713494846602</v>
      </c>
      <c r="I12" s="144">
        <v>4.8434153595948715</v>
      </c>
      <c r="J12" s="144">
        <v>3.3481132458378084</v>
      </c>
      <c r="K12" s="145">
        <v>2.6530879665787666</v>
      </c>
      <c r="L12" s="170">
        <v>4.3941701109419142</v>
      </c>
      <c r="M12" s="144">
        <v>2.9023871425194869</v>
      </c>
      <c r="N12" s="144">
        <v>3.9084865261314974</v>
      </c>
      <c r="O12" s="145">
        <v>4.2976914586317747</v>
      </c>
      <c r="P12" s="170">
        <v>4.7049380694204217</v>
      </c>
      <c r="Q12" s="144">
        <v>5.0837332339037573</v>
      </c>
      <c r="R12" s="144">
        <v>5.0117110798094018</v>
      </c>
      <c r="S12" s="145">
        <v>4.576063426338763</v>
      </c>
      <c r="T12" s="170">
        <v>3.9682401063629129</v>
      </c>
      <c r="U12" s="144">
        <v>3.5610719057377764</v>
      </c>
      <c r="V12" s="144">
        <v>3.146937577785252</v>
      </c>
      <c r="W12" s="145">
        <v>2.7342682575919497</v>
      </c>
      <c r="X12" s="144">
        <v>2.619007555453706</v>
      </c>
      <c r="Y12" s="144">
        <v>2.6216913248856741</v>
      </c>
      <c r="Z12" s="144">
        <v>2.6577267770570074</v>
      </c>
      <c r="AA12" s="151">
        <v>2.7132243766730966</v>
      </c>
    </row>
    <row r="13" spans="2:27">
      <c r="B13" s="1"/>
      <c r="D13" s="63" t="s">
        <v>115</v>
      </c>
      <c r="F13" s="92"/>
      <c r="G13" s="46" t="s">
        <v>109</v>
      </c>
      <c r="H13" s="145">
        <v>4.2779747341089802</v>
      </c>
      <c r="I13" s="144">
        <v>5.081925601923885</v>
      </c>
      <c r="J13" s="144">
        <v>2.8758392850943864</v>
      </c>
      <c r="K13" s="145">
        <v>2.4592192552572669</v>
      </c>
      <c r="L13" s="170">
        <v>4.6906416227634651</v>
      </c>
      <c r="M13" s="144">
        <v>3.644612853367903</v>
      </c>
      <c r="N13" s="144">
        <v>4.3990749260189403</v>
      </c>
      <c r="O13" s="145">
        <v>4.384452436080565</v>
      </c>
      <c r="P13" s="170">
        <v>5.4125568152553001</v>
      </c>
      <c r="Q13" s="144">
        <v>5.1901971682599708</v>
      </c>
      <c r="R13" s="144">
        <v>4.9621118096962533</v>
      </c>
      <c r="S13" s="145">
        <v>4.7734716789955058</v>
      </c>
      <c r="T13" s="170">
        <v>3.2715311370862423</v>
      </c>
      <c r="U13" s="144">
        <v>2.9849503806897388</v>
      </c>
      <c r="V13" s="144">
        <v>2.7729557264933931</v>
      </c>
      <c r="W13" s="145">
        <v>2.4840538950335826</v>
      </c>
      <c r="X13" s="144">
        <v>2.3488560124106357</v>
      </c>
      <c r="Y13" s="144">
        <v>2.4234550546087661</v>
      </c>
      <c r="Z13" s="144">
        <v>2.4825812321228113</v>
      </c>
      <c r="AA13" s="151">
        <v>2.5799727645656532</v>
      </c>
    </row>
    <row r="14" spans="2:27">
      <c r="B14" s="1"/>
      <c r="D14" s="63" t="s">
        <v>116</v>
      </c>
      <c r="F14" s="92"/>
      <c r="G14" s="46" t="s">
        <v>109</v>
      </c>
      <c r="H14" s="228">
        <v>3.8827578909367304</v>
      </c>
      <c r="I14" s="144">
        <v>4.8522951128929179</v>
      </c>
      <c r="J14" s="144">
        <v>2.8741248621091415</v>
      </c>
      <c r="K14" s="228">
        <v>2.5419388654110122</v>
      </c>
      <c r="L14" s="170">
        <v>4.9765688671556489</v>
      </c>
      <c r="M14" s="144">
        <v>3.3345757236923816</v>
      </c>
      <c r="N14" s="144">
        <v>3.7426002526440811</v>
      </c>
      <c r="O14" s="145">
        <v>3.5093312406503827</v>
      </c>
      <c r="P14" s="170">
        <v>4.7881375341494135</v>
      </c>
      <c r="Q14" s="144">
        <v>4.8457002269202292</v>
      </c>
      <c r="R14" s="144">
        <v>4.8998079679578979</v>
      </c>
      <c r="S14" s="145">
        <v>4.8742975811940852</v>
      </c>
      <c r="T14" s="170">
        <v>3.319152571014655</v>
      </c>
      <c r="U14" s="144">
        <v>2.9667342446086451</v>
      </c>
      <c r="V14" s="144">
        <v>2.7377010202561962</v>
      </c>
      <c r="W14" s="145">
        <v>2.4840800297351535</v>
      </c>
      <c r="X14" s="144">
        <v>2.47099921211435</v>
      </c>
      <c r="Y14" s="144">
        <v>2.5569016241347526</v>
      </c>
      <c r="Z14" s="144">
        <v>2.5620763169235801</v>
      </c>
      <c r="AA14" s="151">
        <v>2.5768765108446559</v>
      </c>
    </row>
    <row r="15" spans="2:27" ht="4.3499999999999996" customHeight="1">
      <c r="B15" s="1"/>
      <c r="F15" s="92"/>
      <c r="G15" s="46"/>
      <c r="H15" s="145"/>
      <c r="I15" s="144"/>
      <c r="J15" s="144"/>
      <c r="K15" s="145"/>
      <c r="L15" s="170"/>
      <c r="M15" s="144"/>
      <c r="N15" s="144"/>
      <c r="O15" s="145"/>
      <c r="P15" s="170"/>
      <c r="Q15" s="144"/>
      <c r="R15" s="144"/>
      <c r="S15" s="145"/>
      <c r="T15" s="170"/>
      <c r="U15" s="144"/>
      <c r="V15" s="144"/>
      <c r="W15" s="145"/>
      <c r="X15" s="144"/>
      <c r="Y15" s="144"/>
      <c r="Z15" s="144"/>
      <c r="AA15" s="151"/>
    </row>
    <row r="16" spans="2:27">
      <c r="B16" s="1"/>
      <c r="C16" s="63" t="s">
        <v>117</v>
      </c>
      <c r="F16" s="92"/>
      <c r="G16" s="46" t="s">
        <v>109</v>
      </c>
      <c r="H16" s="145">
        <v>2.7596998943710389</v>
      </c>
      <c r="I16" s="144">
        <v>4.3471473598450672</v>
      </c>
      <c r="J16" s="144">
        <v>3.136806272563291</v>
      </c>
      <c r="K16" s="145">
        <v>3.1975983369494116</v>
      </c>
      <c r="L16" s="170">
        <v>3.2084350043827499</v>
      </c>
      <c r="M16" s="144">
        <v>2.1146661893907748</v>
      </c>
      <c r="N16" s="144">
        <v>2.6681825109301656</v>
      </c>
      <c r="O16" s="145">
        <v>3.0539036812752443</v>
      </c>
      <c r="P16" s="170">
        <v>3.9396110194712008</v>
      </c>
      <c r="Q16" s="144">
        <v>4.400209899852598</v>
      </c>
      <c r="R16" s="144">
        <v>4.6256726096364247</v>
      </c>
      <c r="S16" s="145">
        <v>4.4180525675382256</v>
      </c>
      <c r="T16" s="170">
        <v>3.666451788324693</v>
      </c>
      <c r="U16" s="144">
        <v>3.3076832834054102</v>
      </c>
      <c r="V16" s="144">
        <v>2.9665583498066326</v>
      </c>
      <c r="W16" s="145">
        <v>2.620578388935968</v>
      </c>
      <c r="X16" s="144">
        <v>3.2111645466389263</v>
      </c>
      <c r="Y16" s="144">
        <v>3.1553600637708996</v>
      </c>
      <c r="Z16" s="144">
        <v>3.1900117537203982</v>
      </c>
      <c r="AA16" s="151">
        <v>3.2337402340977093</v>
      </c>
    </row>
    <row r="17" spans="2:27" ht="4.3499999999999996" customHeight="1">
      <c r="B17" s="1"/>
      <c r="F17" s="92"/>
      <c r="G17" s="46"/>
      <c r="H17" s="92"/>
      <c r="I17" s="70"/>
      <c r="J17" s="70"/>
      <c r="K17" s="92"/>
      <c r="L17" s="169"/>
      <c r="M17" s="70"/>
      <c r="N17" s="70"/>
      <c r="O17" s="92"/>
      <c r="P17" s="169"/>
      <c r="Q17" s="70"/>
      <c r="R17" s="70"/>
      <c r="S17" s="92"/>
      <c r="T17" s="169"/>
      <c r="U17" s="70"/>
      <c r="V17" s="70"/>
      <c r="W17" s="92"/>
      <c r="X17" s="70"/>
      <c r="Y17" s="70"/>
      <c r="Z17" s="70"/>
      <c r="AA17" s="2"/>
    </row>
    <row r="18" spans="2:27">
      <c r="B18" s="1"/>
      <c r="C18" s="63" t="s">
        <v>22</v>
      </c>
      <c r="F18" s="92"/>
      <c r="G18" s="46" t="s">
        <v>118</v>
      </c>
      <c r="H18" s="145">
        <v>3.6378443760545167</v>
      </c>
      <c r="I18" s="144">
        <v>4.1826868418414449</v>
      </c>
      <c r="J18" s="144">
        <v>2.8912975596884394</v>
      </c>
      <c r="K18" s="145">
        <v>2.8862900826807589</v>
      </c>
      <c r="L18" s="170">
        <v>5.4543988310916518</v>
      </c>
      <c r="M18" s="144">
        <v>4.4093978380158205</v>
      </c>
      <c r="N18" s="144">
        <v>2.5129545444938941</v>
      </c>
      <c r="O18" s="145">
        <v>2.3208568198227653</v>
      </c>
      <c r="P18" s="170">
        <v>3.4093197948885603</v>
      </c>
      <c r="Q18" s="144">
        <v>3.8692959411423971</v>
      </c>
      <c r="R18" s="144">
        <v>4.7601061569413758</v>
      </c>
      <c r="S18" s="145">
        <v>4.6588221487026971</v>
      </c>
      <c r="T18" s="170">
        <v>3.7469092812768565</v>
      </c>
      <c r="U18" s="144">
        <v>3.1560478253452828</v>
      </c>
      <c r="V18" s="144">
        <v>2.4786213044665004</v>
      </c>
      <c r="W18" s="145">
        <v>2.2310107411965987</v>
      </c>
      <c r="X18" s="144">
        <v>2.5582566636243769</v>
      </c>
      <c r="Y18" s="144">
        <v>2.7837122543043193</v>
      </c>
      <c r="Z18" s="144">
        <v>3.0305927834984487</v>
      </c>
      <c r="AA18" s="151">
        <v>3.1510212555188275</v>
      </c>
    </row>
    <row r="19" spans="2:27">
      <c r="B19" s="1"/>
      <c r="D19" s="63" t="s">
        <v>119</v>
      </c>
      <c r="F19" s="92"/>
      <c r="G19" s="46" t="s">
        <v>118</v>
      </c>
      <c r="H19" s="145">
        <v>3.4582166755219959</v>
      </c>
      <c r="I19" s="144">
        <v>4.2631515887485705</v>
      </c>
      <c r="J19" s="144">
        <v>3.0653077940046956</v>
      </c>
      <c r="K19" s="145">
        <v>3.2704596925803031</v>
      </c>
      <c r="L19" s="170">
        <v>2.4196027160675584</v>
      </c>
      <c r="M19" s="144">
        <v>2.8131604539807711</v>
      </c>
      <c r="N19" s="144">
        <v>3.6169310203169118</v>
      </c>
      <c r="O19" s="145">
        <v>4.9587033170225112</v>
      </c>
      <c r="P19" s="170">
        <v>4.3717017559053772</v>
      </c>
      <c r="Q19" s="144">
        <v>4.5945598291285279</v>
      </c>
      <c r="R19" s="144">
        <v>4.4364837887651731</v>
      </c>
      <c r="S19" s="145">
        <v>3.6682918748121836</v>
      </c>
      <c r="T19" s="170">
        <v>4.0684874135891107</v>
      </c>
      <c r="U19" s="144">
        <v>3.2716263945352182</v>
      </c>
      <c r="V19" s="144">
        <v>2.5628880922129156</v>
      </c>
      <c r="W19" s="145">
        <v>2.4053000815733583</v>
      </c>
      <c r="X19" s="144">
        <v>2.7816629434335312</v>
      </c>
      <c r="Y19" s="144">
        <v>3.1291906029906329</v>
      </c>
      <c r="Z19" s="144">
        <v>3.4894623666027513</v>
      </c>
      <c r="AA19" s="151">
        <v>3.664951261532039</v>
      </c>
    </row>
    <row r="20" spans="2:27">
      <c r="B20" s="1"/>
      <c r="D20" s="63" t="s">
        <v>120</v>
      </c>
      <c r="F20" s="92"/>
      <c r="G20" s="46" t="s">
        <v>118</v>
      </c>
      <c r="H20" s="145">
        <v>5.3189476984633473</v>
      </c>
      <c r="I20" s="144">
        <v>4.2593452323939971</v>
      </c>
      <c r="J20" s="144">
        <v>2.7509303914947481</v>
      </c>
      <c r="K20" s="145">
        <v>2.5394954623908035</v>
      </c>
      <c r="L20" s="170">
        <v>4.2660357802569706</v>
      </c>
      <c r="M20" s="144">
        <v>5.0544723448527691</v>
      </c>
      <c r="N20" s="144">
        <v>5.9754237976802358</v>
      </c>
      <c r="O20" s="145">
        <v>5.9640364327522661</v>
      </c>
      <c r="P20" s="170">
        <v>5.7713120020387265</v>
      </c>
      <c r="Q20" s="144">
        <v>4.7139619911933153</v>
      </c>
      <c r="R20" s="144">
        <v>3.7666987056037726</v>
      </c>
      <c r="S20" s="145">
        <v>2.8992258295621696</v>
      </c>
      <c r="T20" s="170">
        <v>3.1205100805849781</v>
      </c>
      <c r="U20" s="144">
        <v>2.8735698662294169</v>
      </c>
      <c r="V20" s="144">
        <v>2.5822222730868418</v>
      </c>
      <c r="W20" s="145">
        <v>2.4262154696493781</v>
      </c>
      <c r="X20" s="144">
        <v>2.4384866214564909</v>
      </c>
      <c r="Y20" s="144">
        <v>2.4171915700044337</v>
      </c>
      <c r="Z20" s="144">
        <v>2.5825362790977948</v>
      </c>
      <c r="AA20" s="151">
        <v>2.716640309967417</v>
      </c>
    </row>
    <row r="21" spans="2:27">
      <c r="B21" s="1"/>
      <c r="D21" s="63" t="s">
        <v>121</v>
      </c>
      <c r="F21" s="92"/>
      <c r="G21" s="46" t="s">
        <v>118</v>
      </c>
      <c r="H21" s="145">
        <v>0.1679978672961937</v>
      </c>
      <c r="I21" s="144">
        <v>5.1789968020059547</v>
      </c>
      <c r="J21" s="144">
        <v>2.5413285538832469</v>
      </c>
      <c r="K21" s="145">
        <v>2.5128837967195921</v>
      </c>
      <c r="L21" s="170">
        <v>-3.611089574013576</v>
      </c>
      <c r="M21" s="144">
        <v>-2.2501490154413801</v>
      </c>
      <c r="N21" s="144">
        <v>2.6652471897753856</v>
      </c>
      <c r="O21" s="145">
        <v>4.0446034196623799</v>
      </c>
      <c r="P21" s="170">
        <v>6.421492175769572</v>
      </c>
      <c r="Q21" s="144">
        <v>7.1252476925198494</v>
      </c>
      <c r="R21" s="144">
        <v>5.1971114864835783</v>
      </c>
      <c r="S21" s="145">
        <v>1.8302492628269391</v>
      </c>
      <c r="T21" s="170">
        <v>2.8376340537688947</v>
      </c>
      <c r="U21" s="144">
        <v>2.5620276113726987</v>
      </c>
      <c r="V21" s="144">
        <v>2.4273598052123333</v>
      </c>
      <c r="W21" s="145">
        <v>2.4396165076073544</v>
      </c>
      <c r="X21" s="144">
        <v>2.5508991983897999</v>
      </c>
      <c r="Y21" s="144">
        <v>2.4392756445476635</v>
      </c>
      <c r="Z21" s="144">
        <v>2.4992404614553294</v>
      </c>
      <c r="AA21" s="151">
        <v>2.5317685598803479</v>
      </c>
    </row>
    <row r="22" spans="2:27">
      <c r="B22" s="1"/>
      <c r="D22" s="63" t="s">
        <v>122</v>
      </c>
      <c r="F22" s="92"/>
      <c r="G22" s="46" t="s">
        <v>118</v>
      </c>
      <c r="H22" s="145">
        <v>-1.5751491502417849</v>
      </c>
      <c r="I22" s="144">
        <v>2.8716787543796158</v>
      </c>
      <c r="J22" s="144">
        <v>2.5120638452422099</v>
      </c>
      <c r="K22" s="145">
        <v>1.9695136954675121</v>
      </c>
      <c r="L22" s="170">
        <v>-7.90057448296308</v>
      </c>
      <c r="M22" s="144">
        <v>-3.2198085053347256</v>
      </c>
      <c r="N22" s="144">
        <v>1.3128650869969789</v>
      </c>
      <c r="O22" s="145">
        <v>3.9464644079168778</v>
      </c>
      <c r="P22" s="170">
        <v>3.1822230689295736</v>
      </c>
      <c r="Q22" s="144">
        <v>3.1820021153339013</v>
      </c>
      <c r="R22" s="144">
        <v>2.7107289605053069</v>
      </c>
      <c r="S22" s="145">
        <v>2.4084012970841115</v>
      </c>
      <c r="T22" s="170">
        <v>2.8635278719332291</v>
      </c>
      <c r="U22" s="144">
        <v>2.4129322161376052</v>
      </c>
      <c r="V22" s="144">
        <v>2.6452602854882628</v>
      </c>
      <c r="W22" s="145">
        <v>2.1405435193956919</v>
      </c>
      <c r="X22" s="144">
        <v>2.0580059299067983</v>
      </c>
      <c r="Y22" s="144">
        <v>1.9551726039818078</v>
      </c>
      <c r="Z22" s="144">
        <v>1.9319935408107085</v>
      </c>
      <c r="AA22" s="151">
        <v>1.9225735994789375</v>
      </c>
    </row>
    <row r="23" spans="2:27">
      <c r="B23" s="1"/>
      <c r="D23" s="63" t="s">
        <v>123</v>
      </c>
      <c r="F23" s="92"/>
      <c r="G23" s="46" t="s">
        <v>118</v>
      </c>
      <c r="H23" s="145">
        <v>-2.0090938310210618</v>
      </c>
      <c r="I23" s="144">
        <v>2.8518372963108902</v>
      </c>
      <c r="J23" s="144">
        <v>2.7394865470611478</v>
      </c>
      <c r="K23" s="145">
        <v>1.9800035412630876</v>
      </c>
      <c r="L23" s="170">
        <v>-11.832076575666534</v>
      </c>
      <c r="M23" s="144">
        <v>-5.5670107760913368</v>
      </c>
      <c r="N23" s="144">
        <v>3.3926384350572789</v>
      </c>
      <c r="O23" s="145">
        <v>6.7382332966613916</v>
      </c>
      <c r="P23" s="170">
        <v>5.1078066859991083</v>
      </c>
      <c r="Q23" s="144">
        <v>4.1685229248493556</v>
      </c>
      <c r="R23" s="144">
        <v>1.7673609429932071</v>
      </c>
      <c r="S23" s="145">
        <v>0.51897202131090125</v>
      </c>
      <c r="T23" s="170">
        <v>2.9580002185787748</v>
      </c>
      <c r="U23" s="144">
        <v>2.5619830578235963</v>
      </c>
      <c r="V23" s="144">
        <v>3.1271429868564411</v>
      </c>
      <c r="W23" s="145">
        <v>2.3331947957568815</v>
      </c>
      <c r="X23" s="144">
        <v>2.1579982423392181</v>
      </c>
      <c r="Y23" s="144">
        <v>1.9542579984493926</v>
      </c>
      <c r="Z23" s="144">
        <v>1.9046508859185991</v>
      </c>
      <c r="AA23" s="151">
        <v>1.896301718834593</v>
      </c>
    </row>
    <row r="24" spans="2:27" ht="18">
      <c r="B24" s="1"/>
      <c r="D24" s="63" t="s">
        <v>124</v>
      </c>
      <c r="F24" s="92"/>
      <c r="G24" s="46" t="s">
        <v>118</v>
      </c>
      <c r="H24" s="145">
        <v>0.44284178781954608</v>
      </c>
      <c r="I24" s="144">
        <v>1.9291301536568994E-2</v>
      </c>
      <c r="J24" s="144">
        <v>-0.22135861241117993</v>
      </c>
      <c r="K24" s="145">
        <v>-1.0286179085426284E-2</v>
      </c>
      <c r="L24" s="170">
        <v>4.4591070539134421</v>
      </c>
      <c r="M24" s="144">
        <v>2.4855744693109472</v>
      </c>
      <c r="N24" s="144">
        <v>-2.0115294275681492</v>
      </c>
      <c r="O24" s="145">
        <v>-2.6155284779590176</v>
      </c>
      <c r="P24" s="170">
        <v>-1.8320081807263477</v>
      </c>
      <c r="Q24" s="144">
        <v>-0.94704310075238141</v>
      </c>
      <c r="R24" s="144">
        <v>0.92698484933744396</v>
      </c>
      <c r="S24" s="145">
        <v>1.8796742921054062</v>
      </c>
      <c r="T24" s="170">
        <v>-9.1758140644699893E-2</v>
      </c>
      <c r="U24" s="144">
        <v>-0.14532757386521666</v>
      </c>
      <c r="V24" s="144">
        <v>-0.46727048516177661</v>
      </c>
      <c r="W24" s="145">
        <v>-0.18825883111114194</v>
      </c>
      <c r="X24" s="144">
        <v>-9.7880062406090929E-2</v>
      </c>
      <c r="Y24" s="144">
        <v>8.9707438451114285E-4</v>
      </c>
      <c r="Z24" s="144">
        <v>2.6831606461911406E-2</v>
      </c>
      <c r="AA24" s="151">
        <v>2.5782957969227027E-2</v>
      </c>
    </row>
    <row r="25" spans="2:27" ht="4.3499999999999996" customHeight="1">
      <c r="B25" s="1"/>
      <c r="F25" s="92"/>
      <c r="G25" s="46"/>
      <c r="H25" s="92"/>
      <c r="I25" s="70"/>
      <c r="J25" s="70"/>
      <c r="K25" s="92"/>
      <c r="L25" s="169"/>
      <c r="M25" s="70"/>
      <c r="N25" s="70"/>
      <c r="O25" s="92"/>
      <c r="P25" s="169"/>
      <c r="Q25" s="70"/>
      <c r="R25" s="70"/>
      <c r="S25" s="92"/>
      <c r="T25" s="169"/>
      <c r="U25" s="70"/>
      <c r="V25" s="70"/>
      <c r="W25" s="92"/>
      <c r="X25" s="70"/>
      <c r="Y25" s="70"/>
      <c r="Z25" s="70"/>
      <c r="AA25" s="2"/>
    </row>
    <row r="26" spans="2:27" ht="18.75" thickBot="1">
      <c r="B26" s="66"/>
      <c r="C26" s="94" t="s">
        <v>125</v>
      </c>
      <c r="D26" s="94"/>
      <c r="E26" s="94"/>
      <c r="F26" s="95"/>
      <c r="G26" s="96" t="s">
        <v>126</v>
      </c>
      <c r="H26" s="158">
        <v>4.5376078654502834</v>
      </c>
      <c r="I26" s="157">
        <v>3.1748932149283604</v>
      </c>
      <c r="J26" s="157">
        <v>2.488998730596208</v>
      </c>
      <c r="K26" s="158">
        <v>2.7002142878257587</v>
      </c>
      <c r="L26" s="175">
        <v>6.1746924841087605</v>
      </c>
      <c r="M26" s="157">
        <v>5.1180600709060684</v>
      </c>
      <c r="N26" s="157">
        <v>4.3700484322563256</v>
      </c>
      <c r="O26" s="158">
        <v>2.6317215494779873</v>
      </c>
      <c r="P26" s="175">
        <v>2.8786531305157865</v>
      </c>
      <c r="Q26" s="157">
        <v>3.1709229482218575</v>
      </c>
      <c r="R26" s="157">
        <v>3.3362418689683011</v>
      </c>
      <c r="S26" s="158">
        <v>3.2953237355588101</v>
      </c>
      <c r="T26" s="175">
        <v>3.1878054419737225</v>
      </c>
      <c r="U26" s="157">
        <v>2.7248418289685503</v>
      </c>
      <c r="V26" s="157">
        <v>2.1108344733372633</v>
      </c>
      <c r="W26" s="158">
        <v>1.9669143536091127</v>
      </c>
      <c r="X26" s="157">
        <v>2.4438462940004939</v>
      </c>
      <c r="Y26" s="157">
        <v>2.6347674040907378</v>
      </c>
      <c r="Z26" s="157">
        <v>2.8588336496275417</v>
      </c>
      <c r="AA26" s="176">
        <v>2.8472849454983731</v>
      </c>
    </row>
    <row r="27" spans="2:27" ht="4.3499999999999996" customHeight="1"/>
    <row r="28" spans="2:27">
      <c r="B28" s="63" t="s">
        <v>104</v>
      </c>
    </row>
    <row r="29" spans="2:27">
      <c r="B29" s="63" t="s">
        <v>127</v>
      </c>
      <c r="F29" s="277"/>
      <c r="J29" s="144"/>
      <c r="K29" s="144"/>
      <c r="L29" s="70"/>
    </row>
    <row r="30" spans="2:27">
      <c r="B30" s="63" t="s">
        <v>128</v>
      </c>
      <c r="F30" s="277"/>
    </row>
    <row r="31" spans="2:27">
      <c r="G31" s="100"/>
    </row>
    <row r="32" spans="2:27" ht="15" thickBot="1">
      <c r="F32" s="181" t="s">
        <v>11</v>
      </c>
    </row>
    <row r="33" spans="6:23">
      <c r="F33" s="182"/>
      <c r="G33" s="183"/>
      <c r="H33" s="184">
        <v>45536</v>
      </c>
      <c r="I33" s="184">
        <v>45566</v>
      </c>
      <c r="J33" s="184">
        <v>45597</v>
      </c>
      <c r="K33" s="184">
        <v>45627</v>
      </c>
      <c r="L33" s="184">
        <v>45658</v>
      </c>
      <c r="M33" s="184">
        <v>45689</v>
      </c>
      <c r="N33" s="184">
        <v>45717</v>
      </c>
      <c r="O33" s="184">
        <v>45748</v>
      </c>
      <c r="P33" s="184">
        <v>45778</v>
      </c>
      <c r="Q33" s="184">
        <v>45809</v>
      </c>
      <c r="R33" s="184">
        <v>45839</v>
      </c>
      <c r="S33" s="184">
        <v>45870</v>
      </c>
      <c r="T33" s="184">
        <v>45901</v>
      </c>
      <c r="U33" s="184">
        <v>45931</v>
      </c>
      <c r="V33" s="184">
        <v>45962</v>
      </c>
      <c r="W33" s="185">
        <v>45992</v>
      </c>
    </row>
    <row r="34" spans="6:23" ht="15" thickBot="1">
      <c r="F34" s="186" t="s">
        <v>108</v>
      </c>
      <c r="G34" s="187" t="s">
        <v>129</v>
      </c>
      <c r="H34" s="157">
        <v>2.943704340352383</v>
      </c>
      <c r="I34" s="157">
        <v>3.5241975838158623</v>
      </c>
      <c r="J34" s="157">
        <v>3.5964035964036043</v>
      </c>
      <c r="K34" s="157">
        <v>3.2294941411831815</v>
      </c>
      <c r="L34" s="157">
        <v>4.2476244504325393</v>
      </c>
      <c r="M34" s="157">
        <v>4.0121280496403955</v>
      </c>
      <c r="N34" s="157">
        <v>4.246564929973033</v>
      </c>
      <c r="O34" s="157">
        <v>4.238419547457255</v>
      </c>
      <c r="P34" s="157">
        <v>4.3923160874380898</v>
      </c>
      <c r="Q34" s="157">
        <v>4.6375228672444848</v>
      </c>
      <c r="R34" s="157">
        <v>4.482617403157434</v>
      </c>
      <c r="S34" s="157">
        <v>4.4064135406414806</v>
      </c>
      <c r="T34" s="157">
        <v>4.6481099545982119</v>
      </c>
      <c r="U34" s="157">
        <v>4.0636951558973067</v>
      </c>
      <c r="V34" s="157">
        <v>4.0463585359520522</v>
      </c>
      <c r="W34" s="176">
        <v>4.5641475193801</v>
      </c>
    </row>
    <row r="35" spans="6:23">
      <c r="F35" s="63" t="s">
        <v>104</v>
      </c>
      <c r="G35" s="188"/>
      <c r="H35" s="189"/>
    </row>
    <row r="36" spans="6:23">
      <c r="G36" s="188"/>
      <c r="H36" s="189"/>
    </row>
    <row r="37" spans="6:23">
      <c r="G37" s="188"/>
      <c r="H37" s="189"/>
    </row>
    <row r="38" spans="6:23">
      <c r="G38" s="188"/>
      <c r="H38" s="189"/>
    </row>
    <row r="39" spans="6:23">
      <c r="G39" s="188"/>
      <c r="H39" s="189"/>
      <c r="I39" s="162"/>
      <c r="J39" s="162"/>
      <c r="K39" s="162"/>
    </row>
    <row r="40" spans="6:23">
      <c r="G40" s="188"/>
      <c r="H40" s="189"/>
    </row>
    <row r="41" spans="6:23">
      <c r="G41" s="188"/>
      <c r="H41" s="189"/>
    </row>
    <row r="42" spans="6:23">
      <c r="G42" s="188"/>
      <c r="H42" s="189"/>
    </row>
    <row r="43" spans="6:23">
      <c r="G43" s="188"/>
      <c r="H43" s="189"/>
    </row>
    <row r="44" spans="6:23">
      <c r="I44" s="162"/>
      <c r="J44" s="162"/>
      <c r="K44" s="162"/>
    </row>
  </sheetData>
  <mergeCells count="9">
    <mergeCell ref="X3:AA3"/>
    <mergeCell ref="P3:S3"/>
    <mergeCell ref="T3:W3"/>
    <mergeCell ref="B3:F4"/>
    <mergeCell ref="G3:G4"/>
    <mergeCell ref="K3:K4"/>
    <mergeCell ref="I3:I4"/>
    <mergeCell ref="L3:O3"/>
    <mergeCell ref="J3:J4"/>
  </mergeCells>
  <pageMargins left="0.7" right="0.7" top="0.75" bottom="0.75" header="0.3" footer="0.3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1"/>
    <pageSetUpPr fitToPage="1"/>
  </sheetPr>
  <dimension ref="A1:DM69"/>
  <sheetViews>
    <sheetView showGridLines="0" topLeftCell="A13" zoomScale="85" zoomScaleNormal="85" workbookViewId="0">
      <selection activeCell="AC47" sqref="AC47"/>
    </sheetView>
  </sheetViews>
  <sheetFormatPr defaultColWidth="9.140625" defaultRowHeight="14.25"/>
  <cols>
    <col min="1" max="5" width="3.140625" style="63" customWidth="1"/>
    <col min="6" max="6" width="35.85546875" style="63" customWidth="1"/>
    <col min="7" max="7" width="21.42578125" style="63" customWidth="1"/>
    <col min="8" max="8" width="10.5703125" style="63" customWidth="1"/>
    <col min="9" max="11" width="9.140625" style="63" customWidth="1"/>
    <col min="12" max="18" width="9.140625" style="63"/>
    <col min="19" max="23" width="9.140625" style="63" customWidth="1"/>
    <col min="24" max="27" width="9.140625" style="63"/>
    <col min="28" max="31" width="9.140625" style="63" customWidth="1"/>
    <col min="32" max="16384" width="9.140625" style="63"/>
  </cols>
  <sheetData>
    <row r="1" spans="2:27" ht="22.5" customHeight="1" thickBot="1">
      <c r="B1" s="62" t="s">
        <v>130</v>
      </c>
    </row>
    <row r="2" spans="2:27" ht="30" customHeight="1">
      <c r="B2" s="71" t="str">
        <f>" "&amp;Summary!$H$3&amp;" - labour market [level]"</f>
        <v xml:space="preserve"> Spring 2025 medium-term forecast (MTF-2025Q1) - labour market [level]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3"/>
    </row>
    <row r="3" spans="2:27">
      <c r="B3" s="313" t="s">
        <v>16</v>
      </c>
      <c r="C3" s="314"/>
      <c r="D3" s="314"/>
      <c r="E3" s="314"/>
      <c r="F3" s="315"/>
      <c r="G3" s="316" t="s">
        <v>17</v>
      </c>
      <c r="H3" s="118" t="s">
        <v>15</v>
      </c>
      <c r="I3" s="319">
        <v>2025</v>
      </c>
      <c r="J3" s="319">
        <v>2026</v>
      </c>
      <c r="K3" s="320">
        <v>2027</v>
      </c>
      <c r="L3" s="301">
        <v>2024</v>
      </c>
      <c r="M3" s="302"/>
      <c r="N3" s="302"/>
      <c r="O3" s="304"/>
      <c r="P3" s="301">
        <v>2025</v>
      </c>
      <c r="Q3" s="302"/>
      <c r="R3" s="302"/>
      <c r="S3" s="304"/>
      <c r="T3" s="301">
        <v>2026</v>
      </c>
      <c r="U3" s="302"/>
      <c r="V3" s="302"/>
      <c r="W3" s="304"/>
      <c r="X3" s="302">
        <v>2027</v>
      </c>
      <c r="Y3" s="302"/>
      <c r="Z3" s="302"/>
      <c r="AA3" s="303"/>
    </row>
    <row r="4" spans="2:27">
      <c r="B4" s="308"/>
      <c r="C4" s="309"/>
      <c r="D4" s="309"/>
      <c r="E4" s="309"/>
      <c r="F4" s="310"/>
      <c r="G4" s="312"/>
      <c r="H4" s="180">
        <v>2024</v>
      </c>
      <c r="I4" s="318"/>
      <c r="J4" s="318"/>
      <c r="K4" s="321"/>
      <c r="L4" s="122" t="s">
        <v>0</v>
      </c>
      <c r="M4" s="120" t="s">
        <v>1</v>
      </c>
      <c r="N4" s="120" t="s">
        <v>2</v>
      </c>
      <c r="O4" s="240" t="s">
        <v>3</v>
      </c>
      <c r="P4" s="122" t="s">
        <v>0</v>
      </c>
      <c r="Q4" s="120" t="s">
        <v>1</v>
      </c>
      <c r="R4" s="120" t="s">
        <v>2</v>
      </c>
      <c r="S4" s="240" t="s">
        <v>3</v>
      </c>
      <c r="T4" s="122" t="s">
        <v>0</v>
      </c>
      <c r="U4" s="120" t="s">
        <v>1</v>
      </c>
      <c r="V4" s="120" t="s">
        <v>2</v>
      </c>
      <c r="W4" s="240" t="s">
        <v>3</v>
      </c>
      <c r="X4" s="120" t="s">
        <v>0</v>
      </c>
      <c r="Y4" s="120" t="s">
        <v>1</v>
      </c>
      <c r="Z4" s="120" t="s">
        <v>2</v>
      </c>
      <c r="AA4" s="123" t="s">
        <v>3</v>
      </c>
    </row>
    <row r="5" spans="2:27" ht="4.3499999999999996" customHeight="1">
      <c r="B5" s="6"/>
      <c r="C5" s="7"/>
      <c r="D5" s="7"/>
      <c r="E5" s="7"/>
      <c r="F5" s="124"/>
      <c r="G5" s="125"/>
      <c r="H5" s="81"/>
      <c r="I5" s="82"/>
      <c r="J5" s="253"/>
      <c r="K5" s="126"/>
      <c r="L5" s="163"/>
      <c r="M5" s="127"/>
      <c r="N5" s="127"/>
      <c r="O5" s="128"/>
      <c r="P5" s="127"/>
      <c r="Q5" s="127"/>
      <c r="R5" s="127"/>
      <c r="S5" s="127"/>
      <c r="T5" s="163"/>
      <c r="U5" s="127"/>
      <c r="V5" s="127"/>
      <c r="W5" s="128"/>
      <c r="X5" s="127"/>
      <c r="Y5" s="127"/>
      <c r="Z5" s="127"/>
      <c r="AA5" s="129"/>
    </row>
    <row r="6" spans="2:27">
      <c r="B6" s="6" t="s">
        <v>131</v>
      </c>
      <c r="C6" s="276"/>
      <c r="D6" s="276"/>
      <c r="E6" s="276"/>
      <c r="F6" s="79"/>
      <c r="G6" s="80"/>
      <c r="H6" s="81"/>
      <c r="I6" s="82"/>
      <c r="J6" s="253"/>
      <c r="K6" s="126"/>
      <c r="L6" s="163"/>
      <c r="M6" s="127"/>
      <c r="N6" s="127"/>
      <c r="O6" s="128"/>
      <c r="P6" s="127"/>
      <c r="Q6" s="127"/>
      <c r="R6" s="127"/>
      <c r="S6" s="127"/>
      <c r="T6" s="163"/>
      <c r="U6" s="127"/>
      <c r="V6" s="127"/>
      <c r="W6" s="128"/>
      <c r="X6" s="127"/>
      <c r="Y6" s="127"/>
      <c r="Z6" s="127"/>
      <c r="AA6" s="129"/>
    </row>
    <row r="7" spans="2:27">
      <c r="B7" s="6"/>
      <c r="C7" s="275" t="s">
        <v>37</v>
      </c>
      <c r="D7" s="276"/>
      <c r="E7" s="276"/>
      <c r="F7" s="79"/>
      <c r="G7" s="46" t="s">
        <v>132</v>
      </c>
      <c r="H7" s="105">
        <v>2430.2905000000001</v>
      </c>
      <c r="I7" s="106">
        <v>2431.2775973744788</v>
      </c>
      <c r="J7" s="106">
        <v>2431.6910956928109</v>
      </c>
      <c r="K7" s="152">
        <v>2432.0947422140221</v>
      </c>
      <c r="L7" s="165">
        <v>2430.0929999999998</v>
      </c>
      <c r="M7" s="114">
        <v>2430.1060000000002</v>
      </c>
      <c r="N7" s="114">
        <v>2430.7850000000003</v>
      </c>
      <c r="O7" s="164">
        <v>2430.1779999999999</v>
      </c>
      <c r="P7" s="114">
        <v>2430.7288038476909</v>
      </c>
      <c r="Q7" s="114">
        <v>2431.0814121376543</v>
      </c>
      <c r="R7" s="114">
        <v>2431.7675982582632</v>
      </c>
      <c r="S7" s="114">
        <v>2431.5325752543076</v>
      </c>
      <c r="T7" s="165">
        <v>2431.5723354979073</v>
      </c>
      <c r="U7" s="114">
        <v>2431.5699055072996</v>
      </c>
      <c r="V7" s="114">
        <v>2431.7607745309392</v>
      </c>
      <c r="W7" s="164">
        <v>2431.8613672350962</v>
      </c>
      <c r="X7" s="114">
        <v>2431.9763083490611</v>
      </c>
      <c r="Y7" s="114">
        <v>2432.0120635329645</v>
      </c>
      <c r="Z7" s="114">
        <v>2432.0703447012661</v>
      </c>
      <c r="AA7" s="115">
        <v>2432.3202522727956</v>
      </c>
    </row>
    <row r="8" spans="2:27" ht="4.3499999999999996" customHeight="1">
      <c r="B8" s="1"/>
      <c r="D8" s="181"/>
      <c r="F8" s="92"/>
      <c r="G8" s="46"/>
      <c r="H8" s="113"/>
      <c r="I8" s="114"/>
      <c r="J8" s="114"/>
      <c r="K8" s="164"/>
      <c r="L8" s="165"/>
      <c r="M8" s="114"/>
      <c r="N8" s="114"/>
      <c r="O8" s="164"/>
      <c r="P8" s="114"/>
      <c r="Q8" s="114"/>
      <c r="R8" s="114"/>
      <c r="S8" s="114"/>
      <c r="T8" s="165"/>
      <c r="U8" s="114"/>
      <c r="V8" s="114"/>
      <c r="W8" s="164"/>
      <c r="X8" s="114"/>
      <c r="Y8" s="114"/>
      <c r="Z8" s="114"/>
      <c r="AA8" s="115"/>
    </row>
    <row r="9" spans="2:27">
      <c r="B9" s="1"/>
      <c r="D9" s="181" t="s">
        <v>133</v>
      </c>
      <c r="F9" s="92"/>
      <c r="G9" s="46" t="s">
        <v>132</v>
      </c>
      <c r="H9" s="113">
        <v>2080.2719999999999</v>
      </c>
      <c r="I9" s="114">
        <v>2078.9858786469895</v>
      </c>
      <c r="J9" s="114">
        <v>2078.9162800162276</v>
      </c>
      <c r="K9" s="164">
        <v>2079.2472716764546</v>
      </c>
      <c r="L9" s="167"/>
      <c r="M9" s="139"/>
      <c r="N9" s="139"/>
      <c r="O9" s="166"/>
      <c r="P9" s="139"/>
      <c r="Q9" s="139"/>
      <c r="R9" s="139"/>
      <c r="S9" s="139"/>
      <c r="T9" s="167"/>
      <c r="U9" s="139"/>
      <c r="V9" s="139"/>
      <c r="W9" s="166"/>
      <c r="X9" s="139"/>
      <c r="Y9" s="139"/>
      <c r="Z9" s="139"/>
      <c r="AA9" s="168"/>
    </row>
    <row r="10" spans="2:27">
      <c r="B10" s="1"/>
      <c r="D10" s="181" t="s">
        <v>134</v>
      </c>
      <c r="F10" s="92"/>
      <c r="G10" s="46" t="s">
        <v>132</v>
      </c>
      <c r="H10" s="113">
        <v>350.01850000000013</v>
      </c>
      <c r="I10" s="114">
        <v>352.29171872748941</v>
      </c>
      <c r="J10" s="114">
        <v>352.77481567658322</v>
      </c>
      <c r="K10" s="164">
        <v>352.84747053756718</v>
      </c>
      <c r="L10" s="167"/>
      <c r="M10" s="139"/>
      <c r="N10" s="139"/>
      <c r="O10" s="166"/>
      <c r="P10" s="139"/>
      <c r="Q10" s="139"/>
      <c r="R10" s="139"/>
      <c r="S10" s="139"/>
      <c r="T10" s="167"/>
      <c r="U10" s="139"/>
      <c r="V10" s="139"/>
      <c r="W10" s="166"/>
      <c r="X10" s="139"/>
      <c r="Y10" s="139"/>
      <c r="Z10" s="139"/>
      <c r="AA10" s="168"/>
    </row>
    <row r="11" spans="2:27" ht="4.3499999999999996" customHeight="1">
      <c r="B11" s="1"/>
      <c r="F11" s="92"/>
      <c r="G11" s="46"/>
      <c r="H11" s="153"/>
      <c r="I11" s="70"/>
      <c r="J11" s="70"/>
      <c r="K11" s="92"/>
      <c r="L11" s="169"/>
      <c r="M11" s="70"/>
      <c r="N11" s="70"/>
      <c r="O11" s="92"/>
      <c r="P11" s="70"/>
      <c r="Q11" s="70"/>
      <c r="R11" s="70"/>
      <c r="S11" s="70"/>
      <c r="T11" s="169"/>
      <c r="U11" s="70"/>
      <c r="V11" s="70"/>
      <c r="W11" s="92"/>
      <c r="X11" s="70"/>
      <c r="Y11" s="70"/>
      <c r="Z11" s="70"/>
      <c r="AA11" s="2"/>
    </row>
    <row r="12" spans="2:27">
      <c r="B12" s="1"/>
      <c r="C12" s="63" t="s">
        <v>135</v>
      </c>
      <c r="F12" s="92"/>
      <c r="G12" s="46" t="s">
        <v>136</v>
      </c>
      <c r="H12" s="143">
        <v>147.70400000000012</v>
      </c>
      <c r="I12" s="144">
        <v>144.84720957372659</v>
      </c>
      <c r="J12" s="144">
        <v>151.86827313884038</v>
      </c>
      <c r="K12" s="145">
        <v>151.28315277290815</v>
      </c>
      <c r="L12" s="26">
        <v>153.55936571722515</v>
      </c>
      <c r="M12" s="25">
        <v>147.23405076662337</v>
      </c>
      <c r="N12" s="25">
        <v>145.99346285648718</v>
      </c>
      <c r="O12" s="150">
        <v>144.02912065966481</v>
      </c>
      <c r="P12" s="25">
        <v>142.54863886294015</v>
      </c>
      <c r="Q12" s="25">
        <v>143.95744566426447</v>
      </c>
      <c r="R12" s="25">
        <v>144.83467623774459</v>
      </c>
      <c r="S12" s="25">
        <v>148.04807752995725</v>
      </c>
      <c r="T12" s="26">
        <v>150.15929501975248</v>
      </c>
      <c r="U12" s="25">
        <v>151.71098183318239</v>
      </c>
      <c r="V12" s="25">
        <v>152.5547258888823</v>
      </c>
      <c r="W12" s="150">
        <v>153.04808981354432</v>
      </c>
      <c r="X12" s="25">
        <v>152.59841521864496</v>
      </c>
      <c r="Y12" s="25">
        <v>151.92795098372645</v>
      </c>
      <c r="Z12" s="25">
        <v>150.98052728155753</v>
      </c>
      <c r="AA12" s="27">
        <v>149.62571760770365</v>
      </c>
    </row>
    <row r="13" spans="2:27">
      <c r="B13" s="1"/>
      <c r="C13" s="63" t="s">
        <v>43</v>
      </c>
      <c r="F13" s="92"/>
      <c r="G13" s="46" t="s">
        <v>13</v>
      </c>
      <c r="H13" s="143">
        <v>5.3350682178053797</v>
      </c>
      <c r="I13" s="144">
        <v>5.2363610586001013</v>
      </c>
      <c r="J13" s="144">
        <v>5.50206337431056</v>
      </c>
      <c r="K13" s="145">
        <v>5.4986855363036833</v>
      </c>
      <c r="L13" s="170">
        <v>5.5334082898930479</v>
      </c>
      <c r="M13" s="144">
        <v>5.3211824628689621</v>
      </c>
      <c r="N13" s="144">
        <v>5.2827264625403529</v>
      </c>
      <c r="O13" s="145">
        <v>5.2029556559191557</v>
      </c>
      <c r="P13" s="144">
        <v>5.1517397492931023</v>
      </c>
      <c r="Q13" s="144">
        <v>5.2026543427634433</v>
      </c>
      <c r="R13" s="144">
        <v>5.2362500447485392</v>
      </c>
      <c r="S13" s="144">
        <v>5.3548000975953203</v>
      </c>
      <c r="T13" s="170">
        <v>5.4346915313056705</v>
      </c>
      <c r="U13" s="144">
        <v>5.4944719231398054</v>
      </c>
      <c r="V13" s="144">
        <v>5.5287243813565121</v>
      </c>
      <c r="W13" s="145">
        <v>5.5503656614402503</v>
      </c>
      <c r="X13" s="144">
        <v>5.539043124937983</v>
      </c>
      <c r="Y13" s="144">
        <v>5.5196742075890075</v>
      </c>
      <c r="Z13" s="144">
        <v>5.4901946573702194</v>
      </c>
      <c r="AA13" s="151">
        <v>5.4458301553175223</v>
      </c>
    </row>
    <row r="14" spans="2:27" ht="4.3499999999999996" customHeight="1">
      <c r="B14" s="1"/>
      <c r="F14" s="92"/>
      <c r="G14" s="46"/>
      <c r="H14" s="153"/>
      <c r="I14" s="70"/>
      <c r="J14" s="70"/>
      <c r="K14" s="92"/>
      <c r="L14" s="169"/>
      <c r="M14" s="70"/>
      <c r="N14" s="70"/>
      <c r="O14" s="92"/>
      <c r="P14" s="70"/>
      <c r="Q14" s="70"/>
      <c r="R14" s="70"/>
      <c r="S14" s="70"/>
      <c r="T14" s="169"/>
      <c r="U14" s="70"/>
      <c r="V14" s="70"/>
      <c r="W14" s="92"/>
      <c r="X14" s="70"/>
      <c r="Y14" s="70"/>
      <c r="Z14" s="70"/>
      <c r="AA14" s="2"/>
    </row>
    <row r="15" spans="2:27">
      <c r="B15" s="6" t="s">
        <v>137</v>
      </c>
      <c r="F15" s="92"/>
      <c r="G15" s="46"/>
      <c r="H15" s="153"/>
      <c r="I15" s="70"/>
      <c r="J15" s="70"/>
      <c r="K15" s="92"/>
      <c r="L15" s="169"/>
      <c r="M15" s="70"/>
      <c r="N15" s="70"/>
      <c r="O15" s="92"/>
      <c r="P15" s="70"/>
      <c r="Q15" s="70"/>
      <c r="R15" s="70"/>
      <c r="S15" s="70"/>
      <c r="T15" s="169"/>
      <c r="U15" s="70"/>
      <c r="V15" s="70"/>
      <c r="W15" s="92"/>
      <c r="X15" s="70"/>
      <c r="Y15" s="70"/>
      <c r="Z15" s="70"/>
      <c r="AA15" s="2"/>
    </row>
    <row r="16" spans="2:27">
      <c r="B16" s="1"/>
      <c r="C16" s="63" t="s">
        <v>138</v>
      </c>
      <c r="F16" s="92"/>
      <c r="G16" s="46" t="s">
        <v>139</v>
      </c>
      <c r="H16" s="171">
        <v>26312.820631148235</v>
      </c>
      <c r="I16" s="215">
        <v>27643.788303383481</v>
      </c>
      <c r="J16" s="215">
        <v>28873.519748427516</v>
      </c>
      <c r="K16" s="216">
        <v>30284.235569570832</v>
      </c>
      <c r="L16" s="217">
        <v>6473.1802101625863</v>
      </c>
      <c r="M16" s="215">
        <v>6537.7098507669152</v>
      </c>
      <c r="N16" s="215">
        <v>6609.756378993362</v>
      </c>
      <c r="O16" s="216">
        <v>6692.2656265030109</v>
      </c>
      <c r="P16" s="215">
        <v>6755.9080293747993</v>
      </c>
      <c r="Q16" s="215">
        <v>6862.1923703461844</v>
      </c>
      <c r="R16" s="215">
        <v>6970.7402621845577</v>
      </c>
      <c r="S16" s="215">
        <v>7054.9705230514437</v>
      </c>
      <c r="T16" s="217">
        <v>7117.6434128250676</v>
      </c>
      <c r="U16" s="215">
        <v>7193.6472157803364</v>
      </c>
      <c r="V16" s="215">
        <v>7249.9424548351963</v>
      </c>
      <c r="W16" s="216">
        <v>7312.2735903470611</v>
      </c>
      <c r="X16" s="215">
        <v>7419.8684098172171</v>
      </c>
      <c r="Y16" s="215">
        <v>7517.8413707704012</v>
      </c>
      <c r="Z16" s="215">
        <v>7624.5320965257897</v>
      </c>
      <c r="AA16" s="218">
        <v>7721.9719884724555</v>
      </c>
    </row>
    <row r="17" spans="1:117" s="174" customFormat="1" ht="18">
      <c r="A17" s="59"/>
      <c r="B17" s="278"/>
      <c r="C17" s="9" t="s">
        <v>140</v>
      </c>
      <c r="D17" s="9"/>
      <c r="E17" s="9"/>
      <c r="F17" s="22"/>
      <c r="G17" s="46" t="s">
        <v>139</v>
      </c>
      <c r="H17" s="219">
        <v>1642.7485203857957</v>
      </c>
      <c r="I17" s="220">
        <v>1724.6121174176621</v>
      </c>
      <c r="J17" s="220">
        <v>1802.6099280199085</v>
      </c>
      <c r="K17" s="221">
        <v>1888.7230168554813</v>
      </c>
      <c r="L17" s="222">
        <v>1617.459034768629</v>
      </c>
      <c r="M17" s="222">
        <v>1632.7573350395678</v>
      </c>
      <c r="N17" s="222">
        <v>1650.8888987181756</v>
      </c>
      <c r="O17" s="216">
        <v>1669.9109255660942</v>
      </c>
      <c r="P17" s="215">
        <v>1685.7915181510618</v>
      </c>
      <c r="Q17" s="215">
        <v>1712.3124890912802</v>
      </c>
      <c r="R17" s="215">
        <v>1739.3982804576915</v>
      </c>
      <c r="S17" s="216">
        <v>1760.9519430139599</v>
      </c>
      <c r="T17" s="222">
        <v>1777.2703164569809</v>
      </c>
      <c r="U17" s="222">
        <v>1796.3486558786844</v>
      </c>
      <c r="V17" s="222">
        <v>1810.5951973838266</v>
      </c>
      <c r="W17" s="216">
        <v>1826.2222507535155</v>
      </c>
      <c r="X17" s="222">
        <v>1850.9004593999591</v>
      </c>
      <c r="Y17" s="222">
        <v>1875.4134663553104</v>
      </c>
      <c r="Z17" s="222">
        <v>1902.086503103784</v>
      </c>
      <c r="AA17" s="218">
        <v>1926.4862080816083</v>
      </c>
      <c r="AF17" s="173"/>
      <c r="AG17" s="173"/>
      <c r="AH17" s="173"/>
      <c r="AI17" s="173"/>
      <c r="AJ17" s="173"/>
      <c r="AK17" s="173"/>
      <c r="AL17" s="173"/>
      <c r="AM17" s="173"/>
      <c r="AN17" s="173"/>
      <c r="AO17" s="173"/>
      <c r="AP17" s="173"/>
      <c r="AQ17" s="173"/>
      <c r="AR17" s="173"/>
      <c r="AS17" s="173"/>
      <c r="AT17" s="173"/>
      <c r="AU17" s="173"/>
      <c r="AV17" s="173"/>
      <c r="AW17" s="173"/>
      <c r="AX17" s="173"/>
      <c r="AY17" s="173"/>
      <c r="AZ17" s="173"/>
      <c r="BA17" s="173"/>
      <c r="BB17" s="173"/>
      <c r="BC17" s="173"/>
      <c r="BD17" s="173"/>
      <c r="BE17" s="173"/>
      <c r="BF17" s="173"/>
      <c r="BG17" s="173"/>
      <c r="BH17" s="173"/>
      <c r="BI17" s="173"/>
      <c r="BJ17" s="173"/>
      <c r="BK17" s="173"/>
      <c r="BL17" s="173"/>
      <c r="BM17" s="173"/>
      <c r="BN17" s="173"/>
      <c r="BO17" s="173"/>
      <c r="BP17" s="173"/>
      <c r="BQ17" s="173"/>
      <c r="BR17" s="173"/>
      <c r="BS17" s="173"/>
      <c r="BT17" s="173"/>
      <c r="BU17" s="173"/>
      <c r="BV17" s="173"/>
      <c r="BW17" s="173"/>
      <c r="BX17" s="173"/>
      <c r="BY17" s="173"/>
      <c r="BZ17" s="173"/>
      <c r="CA17" s="173"/>
      <c r="CB17" s="173"/>
      <c r="CC17" s="173"/>
      <c r="CD17" s="173"/>
      <c r="CE17" s="173"/>
      <c r="CF17" s="173"/>
      <c r="CG17" s="173"/>
      <c r="CH17" s="173"/>
      <c r="CI17" s="173"/>
      <c r="CJ17" s="173"/>
      <c r="CK17" s="173"/>
      <c r="CL17" s="173"/>
      <c r="CM17" s="173"/>
      <c r="CN17" s="173"/>
      <c r="CO17" s="173"/>
      <c r="CP17" s="173"/>
      <c r="CQ17" s="173"/>
      <c r="CR17" s="173"/>
      <c r="CS17" s="173"/>
      <c r="CT17" s="173"/>
      <c r="CU17" s="173"/>
      <c r="CV17" s="173"/>
      <c r="CW17" s="173"/>
      <c r="CX17" s="173"/>
      <c r="CY17" s="173"/>
      <c r="CZ17" s="173"/>
      <c r="DA17" s="173"/>
      <c r="DB17" s="173"/>
      <c r="DC17" s="173"/>
      <c r="DD17" s="173"/>
      <c r="DE17" s="173"/>
      <c r="DF17" s="173"/>
      <c r="DG17" s="173"/>
      <c r="DH17" s="173"/>
      <c r="DI17" s="173"/>
      <c r="DJ17" s="173"/>
      <c r="DK17" s="173"/>
      <c r="DL17" s="173"/>
      <c r="DM17" s="173"/>
    </row>
    <row r="18" spans="1:117">
      <c r="B18" s="1"/>
      <c r="D18" s="181" t="s">
        <v>141</v>
      </c>
      <c r="F18" s="92"/>
      <c r="G18" s="46" t="s">
        <v>139</v>
      </c>
      <c r="H18" s="245">
        <v>1574.3539008980222</v>
      </c>
      <c r="I18" s="246">
        <v>1656.5053448623896</v>
      </c>
      <c r="J18" s="246">
        <v>1737.872183111235</v>
      </c>
      <c r="K18" s="247">
        <v>1828.3411616611013</v>
      </c>
      <c r="L18" s="256"/>
      <c r="M18" s="257"/>
      <c r="N18" s="257"/>
      <c r="O18" s="258"/>
      <c r="P18" s="259"/>
      <c r="Q18" s="259"/>
      <c r="R18" s="259"/>
      <c r="S18" s="259"/>
      <c r="T18" s="256"/>
      <c r="U18" s="257"/>
      <c r="V18" s="257"/>
      <c r="W18" s="258"/>
      <c r="X18" s="257"/>
      <c r="Y18" s="257"/>
      <c r="Z18" s="257"/>
      <c r="AA18" s="260"/>
    </row>
    <row r="19" spans="1:117">
      <c r="B19" s="1"/>
      <c r="D19" s="181" t="s">
        <v>211</v>
      </c>
      <c r="F19" s="92"/>
      <c r="G19" s="46" t="s">
        <v>139</v>
      </c>
      <c r="H19" s="245">
        <v>1875.4654274793938</v>
      </c>
      <c r="I19" s="246">
        <v>1956.2380031345058</v>
      </c>
      <c r="J19" s="246">
        <v>2023.1353187638624</v>
      </c>
      <c r="K19" s="247">
        <v>2094.4526825694979</v>
      </c>
      <c r="L19" s="256"/>
      <c r="M19" s="257"/>
      <c r="N19" s="257"/>
      <c r="O19" s="258"/>
      <c r="P19" s="259"/>
      <c r="Q19" s="259"/>
      <c r="R19" s="259"/>
      <c r="S19" s="259"/>
      <c r="T19" s="256"/>
      <c r="U19" s="257"/>
      <c r="V19" s="257"/>
      <c r="W19" s="258"/>
      <c r="X19" s="257"/>
      <c r="Y19" s="257"/>
      <c r="Z19" s="257"/>
      <c r="AA19" s="260"/>
    </row>
    <row r="20" spans="1:117" ht="16.5">
      <c r="B20" s="1"/>
      <c r="C20" s="63" t="s">
        <v>212</v>
      </c>
      <c r="F20" s="92"/>
      <c r="G20" s="46" t="s">
        <v>139</v>
      </c>
      <c r="H20" s="223">
        <v>1052.7711016509847</v>
      </c>
      <c r="I20" s="224">
        <v>1059.1848527649674</v>
      </c>
      <c r="J20" s="224">
        <v>1073.584267836472</v>
      </c>
      <c r="K20" s="225">
        <v>1090.6291290314587</v>
      </c>
      <c r="L20" s="256"/>
      <c r="M20" s="257"/>
      <c r="N20" s="257"/>
      <c r="O20" s="258"/>
      <c r="P20" s="259"/>
      <c r="Q20" s="259"/>
      <c r="R20" s="259"/>
      <c r="S20" s="259"/>
      <c r="T20" s="256"/>
      <c r="U20" s="257"/>
      <c r="V20" s="257"/>
      <c r="W20" s="258"/>
      <c r="X20" s="257"/>
      <c r="Y20" s="257"/>
      <c r="Z20" s="257"/>
      <c r="AA20" s="260"/>
    </row>
    <row r="21" spans="1:117" ht="18">
      <c r="B21" s="1"/>
      <c r="C21" s="63" t="s">
        <v>45</v>
      </c>
      <c r="F21" s="92"/>
      <c r="G21" s="46" t="s">
        <v>142</v>
      </c>
      <c r="H21" s="138">
        <v>42632.308359844224</v>
      </c>
      <c r="I21" s="135">
        <v>43410.518553910697</v>
      </c>
      <c r="J21" s="135">
        <v>44240.486435240746</v>
      </c>
      <c r="K21" s="136">
        <v>45181.997880594601</v>
      </c>
      <c r="L21" s="172">
        <v>10608.953649099029</v>
      </c>
      <c r="M21" s="135">
        <v>10635.453762099263</v>
      </c>
      <c r="N21" s="135">
        <v>10665.528625526324</v>
      </c>
      <c r="O21" s="136">
        <v>10722.368073449765</v>
      </c>
      <c r="P21" s="135">
        <v>10762.503682407436</v>
      </c>
      <c r="Q21" s="135">
        <v>10820.216596725682</v>
      </c>
      <c r="R21" s="135">
        <v>10884.868097921875</v>
      </c>
      <c r="S21" s="135">
        <v>10942.891254483873</v>
      </c>
      <c r="T21" s="172">
        <v>10988.475258133032</v>
      </c>
      <c r="U21" s="135">
        <v>11041.974003984851</v>
      </c>
      <c r="V21" s="135">
        <v>11086.820189388311</v>
      </c>
      <c r="W21" s="136">
        <v>11123.207397777333</v>
      </c>
      <c r="X21" s="135">
        <v>11181.795247483384</v>
      </c>
      <c r="Y21" s="135">
        <v>11243.3631937753</v>
      </c>
      <c r="Z21" s="135">
        <v>11335.587826901363</v>
      </c>
      <c r="AA21" s="137">
        <v>11421.233046908132</v>
      </c>
    </row>
    <row r="22" spans="1:117">
      <c r="B22" s="1"/>
      <c r="C22" s="63" t="s">
        <v>143</v>
      </c>
      <c r="F22" s="92"/>
      <c r="G22" s="46" t="s">
        <v>144</v>
      </c>
      <c r="H22" s="143">
        <v>42.114736053301286</v>
      </c>
      <c r="I22" s="144">
        <v>41.666649073616739</v>
      </c>
      <c r="J22" s="144">
        <v>41.494139714305476</v>
      </c>
      <c r="K22" s="145">
        <v>41.419434635968358</v>
      </c>
      <c r="L22" s="170">
        <v>42.022929150583707</v>
      </c>
      <c r="M22" s="144">
        <v>42.064909699730983</v>
      </c>
      <c r="N22" s="144">
        <v>42.230868896115169</v>
      </c>
      <c r="O22" s="145">
        <v>42.140236466775278</v>
      </c>
      <c r="P22" s="144">
        <v>41.77513618919955</v>
      </c>
      <c r="Q22" s="144">
        <v>41.708749889057565</v>
      </c>
      <c r="R22" s="144">
        <v>41.622119431837632</v>
      </c>
      <c r="S22" s="144">
        <v>41.560590784372202</v>
      </c>
      <c r="T22" s="170">
        <v>41.529106891316431</v>
      </c>
      <c r="U22" s="144">
        <v>41.523252736634312</v>
      </c>
      <c r="V22" s="144">
        <v>41.471202097193931</v>
      </c>
      <c r="W22" s="145">
        <v>41.452997132077222</v>
      </c>
      <c r="X22" s="144">
        <v>41.482497000393018</v>
      </c>
      <c r="Y22" s="144">
        <v>41.462773055697177</v>
      </c>
      <c r="Z22" s="144">
        <v>41.401851468554057</v>
      </c>
      <c r="AA22" s="151">
        <v>41.330617019229202</v>
      </c>
    </row>
    <row r="23" spans="1:117" ht="4.3499999999999996" customHeight="1">
      <c r="B23" s="1"/>
      <c r="F23" s="92"/>
      <c r="G23" s="46"/>
      <c r="H23" s="153"/>
      <c r="I23" s="70"/>
      <c r="J23" s="70"/>
      <c r="K23" s="92"/>
      <c r="L23" s="169"/>
      <c r="M23" s="70"/>
      <c r="N23" s="70"/>
      <c r="O23" s="92"/>
      <c r="P23" s="70"/>
      <c r="Q23" s="70"/>
      <c r="R23" s="70"/>
      <c r="S23" s="70"/>
      <c r="T23" s="169"/>
      <c r="U23" s="70"/>
      <c r="V23" s="70"/>
      <c r="W23" s="92"/>
      <c r="X23" s="70"/>
      <c r="Y23" s="70"/>
      <c r="Z23" s="70"/>
      <c r="AA23" s="2"/>
    </row>
    <row r="24" spans="1:117">
      <c r="B24" s="6" t="s">
        <v>145</v>
      </c>
      <c r="F24" s="92"/>
      <c r="G24" s="46"/>
      <c r="H24" s="153"/>
      <c r="I24" s="70"/>
      <c r="J24" s="70"/>
      <c r="K24" s="92"/>
      <c r="L24" s="169"/>
      <c r="M24" s="70"/>
      <c r="N24" s="70"/>
      <c r="O24" s="92"/>
      <c r="P24" s="70"/>
      <c r="Q24" s="70"/>
      <c r="R24" s="70"/>
      <c r="S24" s="70"/>
      <c r="T24" s="169"/>
      <c r="U24" s="70"/>
      <c r="V24" s="70"/>
      <c r="W24" s="92"/>
      <c r="X24" s="70"/>
      <c r="Y24" s="70"/>
      <c r="Z24" s="70"/>
      <c r="AA24" s="2"/>
    </row>
    <row r="25" spans="1:117">
      <c r="B25" s="1"/>
      <c r="C25" s="63" t="s">
        <v>146</v>
      </c>
      <c r="F25" s="92"/>
      <c r="G25" s="46" t="s">
        <v>136</v>
      </c>
      <c r="H25" s="113">
        <v>3654.6260197500001</v>
      </c>
      <c r="I25" s="114">
        <v>3644.8949579999999</v>
      </c>
      <c r="J25" s="114">
        <v>3620.3190030000001</v>
      </c>
      <c r="K25" s="164">
        <v>3591.0919154999997</v>
      </c>
      <c r="L25" s="165">
        <v>3656.7827359999997</v>
      </c>
      <c r="M25" s="114">
        <v>3655.10383</v>
      </c>
      <c r="N25" s="114">
        <v>3653.96585</v>
      </c>
      <c r="O25" s="164">
        <v>3652.6516630000001</v>
      </c>
      <c r="P25" s="114">
        <v>3650.7907570000002</v>
      </c>
      <c r="Q25" s="114">
        <v>3647.7291660000001</v>
      </c>
      <c r="R25" s="114">
        <v>3643.200347</v>
      </c>
      <c r="S25" s="114">
        <v>3637.8595620000001</v>
      </c>
      <c r="T25" s="165">
        <v>3632.3146660000002</v>
      </c>
      <c r="U25" s="114">
        <v>3626.6416719999997</v>
      </c>
      <c r="V25" s="114">
        <v>3617.0027810000001</v>
      </c>
      <c r="W25" s="164">
        <v>3605.3168929999997</v>
      </c>
      <c r="X25" s="114">
        <v>3599.2596079999998</v>
      </c>
      <c r="Y25" s="114">
        <v>3593.5696170000001</v>
      </c>
      <c r="Z25" s="114">
        <v>3588.24692</v>
      </c>
      <c r="AA25" s="115">
        <v>3583.2915170000001</v>
      </c>
    </row>
    <row r="26" spans="1:117">
      <c r="B26" s="1"/>
      <c r="C26" s="63" t="s">
        <v>147</v>
      </c>
      <c r="F26" s="92"/>
      <c r="G26" s="46" t="s">
        <v>136</v>
      </c>
      <c r="H26" s="113">
        <v>2768.47300025</v>
      </c>
      <c r="I26" s="114">
        <v>2766.1563557499999</v>
      </c>
      <c r="J26" s="114">
        <v>2760.2217762499999</v>
      </c>
      <c r="K26" s="164">
        <v>2751.2429042499998</v>
      </c>
      <c r="L26" s="165">
        <v>2775.1316670000001</v>
      </c>
      <c r="M26" s="114">
        <v>2766.942344</v>
      </c>
      <c r="N26" s="114">
        <v>2763.6006499999999</v>
      </c>
      <c r="O26" s="164">
        <v>2768.2173400000001</v>
      </c>
      <c r="P26" s="114">
        <v>2767.3659950000001</v>
      </c>
      <c r="Q26" s="114">
        <v>2766.6834100000001</v>
      </c>
      <c r="R26" s="114">
        <v>2765.802827</v>
      </c>
      <c r="S26" s="114">
        <v>2764.7731910000002</v>
      </c>
      <c r="T26" s="165">
        <v>2762.977331</v>
      </c>
      <c r="U26" s="114">
        <v>2761.1567399999999</v>
      </c>
      <c r="V26" s="114">
        <v>2759.3114679999999</v>
      </c>
      <c r="W26" s="164">
        <v>2757.441566</v>
      </c>
      <c r="X26" s="114">
        <v>2754.9598689999998</v>
      </c>
      <c r="Y26" s="114">
        <v>2752.4804049999998</v>
      </c>
      <c r="Z26" s="114">
        <v>2750.0031730000001</v>
      </c>
      <c r="AA26" s="115">
        <v>2747.52817</v>
      </c>
    </row>
    <row r="27" spans="1:117" ht="18">
      <c r="B27" s="1"/>
      <c r="C27" s="63" t="s">
        <v>148</v>
      </c>
      <c r="F27" s="92"/>
      <c r="G27" s="46" t="s">
        <v>13</v>
      </c>
      <c r="H27" s="143">
        <v>75.752546944918294</v>
      </c>
      <c r="I27" s="144">
        <v>75.89135056817355</v>
      </c>
      <c r="J27" s="144">
        <v>76.242953197489825</v>
      </c>
      <c r="K27" s="145">
        <v>76.613073159181539</v>
      </c>
      <c r="L27" s="170">
        <v>75.889979453239249</v>
      </c>
      <c r="M27" s="144">
        <v>75.700786426086282</v>
      </c>
      <c r="N27" s="144">
        <v>75.632908556055597</v>
      </c>
      <c r="O27" s="145">
        <v>75.786513344292032</v>
      </c>
      <c r="P27" s="144">
        <v>75.801824295020808</v>
      </c>
      <c r="Q27" s="144">
        <v>75.846733244010807</v>
      </c>
      <c r="R27" s="144">
        <v>75.916846826101803</v>
      </c>
      <c r="S27" s="144">
        <v>75.999997907560797</v>
      </c>
      <c r="T27" s="170">
        <v>76.066574211277327</v>
      </c>
      <c r="U27" s="144">
        <v>76.135361299074603</v>
      </c>
      <c r="V27" s="144">
        <v>76.287236562121947</v>
      </c>
      <c r="W27" s="145">
        <v>76.482640717485452</v>
      </c>
      <c r="X27" s="144">
        <v>76.542405078994776</v>
      </c>
      <c r="Y27" s="144">
        <v>76.594603649221568</v>
      </c>
      <c r="Z27" s="144">
        <v>76.639184379206554</v>
      </c>
      <c r="AA27" s="151">
        <v>76.676099529303229</v>
      </c>
    </row>
    <row r="28" spans="1:117" ht="18.75" thickBot="1">
      <c r="B28" s="66"/>
      <c r="C28" s="94" t="s">
        <v>149</v>
      </c>
      <c r="D28" s="94"/>
      <c r="E28" s="94"/>
      <c r="F28" s="95"/>
      <c r="G28" s="96" t="s">
        <v>13</v>
      </c>
      <c r="H28" s="156">
        <v>6.1302838923052256</v>
      </c>
      <c r="I28" s="157">
        <v>6.08629809468869</v>
      </c>
      <c r="J28" s="157">
        <v>6.0590398798251375</v>
      </c>
      <c r="K28" s="158">
        <v>6.0387360651532713</v>
      </c>
      <c r="L28" s="175">
        <v>6.1555059285796094</v>
      </c>
      <c r="M28" s="157">
        <v>6.1365148614352796</v>
      </c>
      <c r="N28" s="157">
        <v>6.1209421863769302</v>
      </c>
      <c r="O28" s="158">
        <v>6.1081725928290833</v>
      </c>
      <c r="P28" s="157">
        <v>6.0977015261198479</v>
      </c>
      <c r="Q28" s="157">
        <v>6.0891152514182751</v>
      </c>
      <c r="R28" s="157">
        <v>6.0820745061629866</v>
      </c>
      <c r="S28" s="157">
        <v>6.0763010950536493</v>
      </c>
      <c r="T28" s="175">
        <v>6.0686709855482839</v>
      </c>
      <c r="U28" s="157">
        <v>6.0618038869934558</v>
      </c>
      <c r="V28" s="157">
        <v>6.0556234982941106</v>
      </c>
      <c r="W28" s="158">
        <v>6.0500611484646996</v>
      </c>
      <c r="X28" s="157">
        <v>6.0450550336182287</v>
      </c>
      <c r="Y28" s="157">
        <v>6.0405495302564063</v>
      </c>
      <c r="Z28" s="157">
        <v>6.0364945772307648</v>
      </c>
      <c r="AA28" s="176">
        <v>6.0328451195076882</v>
      </c>
    </row>
    <row r="29" spans="1:117" ht="15" thickBot="1"/>
    <row r="30" spans="1:117" ht="30" customHeight="1">
      <c r="B30" s="71" t="str">
        <f>" "&amp;Summary!$H$3&amp;" - labour market [change over previous period]"</f>
        <v xml:space="preserve"> Spring 2025 medium-term forecast (MTF-2025Q1) - labour market [change over previous period]</v>
      </c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3"/>
    </row>
    <row r="31" spans="1:117">
      <c r="B31" s="313" t="str">
        <f>+B3</f>
        <v>Indicator</v>
      </c>
      <c r="C31" s="314"/>
      <c r="D31" s="314"/>
      <c r="E31" s="314"/>
      <c r="F31" s="315"/>
      <c r="G31" s="316" t="str">
        <f>+G3</f>
        <v>Unit</v>
      </c>
      <c r="H31" s="118" t="str">
        <f t="shared" ref="H31:K31" si="0">H$3</f>
        <v>Actual data</v>
      </c>
      <c r="I31" s="319">
        <f t="shared" si="0"/>
        <v>2025</v>
      </c>
      <c r="J31" s="319">
        <f t="shared" si="0"/>
        <v>2026</v>
      </c>
      <c r="K31" s="320">
        <f t="shared" si="0"/>
        <v>2027</v>
      </c>
      <c r="L31" s="301">
        <f>L$3</f>
        <v>2024</v>
      </c>
      <c r="M31" s="302"/>
      <c r="N31" s="302"/>
      <c r="O31" s="304"/>
      <c r="P31" s="301">
        <f>P$3</f>
        <v>2025</v>
      </c>
      <c r="Q31" s="302"/>
      <c r="R31" s="302"/>
      <c r="S31" s="304"/>
      <c r="T31" s="301">
        <f>T$3</f>
        <v>2026</v>
      </c>
      <c r="U31" s="302"/>
      <c r="V31" s="302"/>
      <c r="W31" s="304"/>
      <c r="X31" s="301">
        <f>X$3</f>
        <v>2027</v>
      </c>
      <c r="Y31" s="302"/>
      <c r="Z31" s="302"/>
      <c r="AA31" s="303"/>
    </row>
    <row r="32" spans="1:117">
      <c r="B32" s="308"/>
      <c r="C32" s="309"/>
      <c r="D32" s="309"/>
      <c r="E32" s="309"/>
      <c r="F32" s="310"/>
      <c r="G32" s="312"/>
      <c r="H32" s="119">
        <f>$H$4</f>
        <v>2024</v>
      </c>
      <c r="I32" s="318"/>
      <c r="J32" s="318"/>
      <c r="K32" s="321"/>
      <c r="L32" s="122" t="s">
        <v>0</v>
      </c>
      <c r="M32" s="120" t="s">
        <v>1</v>
      </c>
      <c r="N32" s="120" t="s">
        <v>2</v>
      </c>
      <c r="O32" s="214" t="s">
        <v>3</v>
      </c>
      <c r="P32" s="122" t="s">
        <v>0</v>
      </c>
      <c r="Q32" s="120" t="s">
        <v>1</v>
      </c>
      <c r="R32" s="120" t="s">
        <v>2</v>
      </c>
      <c r="S32" s="214" t="s">
        <v>3</v>
      </c>
      <c r="T32" s="122" t="s">
        <v>0</v>
      </c>
      <c r="U32" s="120" t="s">
        <v>1</v>
      </c>
      <c r="V32" s="120" t="s">
        <v>2</v>
      </c>
      <c r="W32" s="214" t="s">
        <v>3</v>
      </c>
      <c r="X32" s="120" t="s">
        <v>0</v>
      </c>
      <c r="Y32" s="120" t="s">
        <v>1</v>
      </c>
      <c r="Z32" s="120" t="s">
        <v>2</v>
      </c>
      <c r="AA32" s="177" t="s">
        <v>3</v>
      </c>
    </row>
    <row r="33" spans="2:27" ht="3.75" customHeight="1">
      <c r="B33" s="6"/>
      <c r="C33" s="7"/>
      <c r="D33" s="7"/>
      <c r="E33" s="7"/>
      <c r="F33" s="124"/>
      <c r="G33" s="125"/>
      <c r="H33" s="81"/>
      <c r="I33" s="82"/>
      <c r="J33" s="253"/>
      <c r="K33" s="126"/>
      <c r="L33" s="163"/>
      <c r="M33" s="127"/>
      <c r="N33" s="127"/>
      <c r="O33" s="128"/>
      <c r="P33" s="127"/>
      <c r="Q33" s="127"/>
      <c r="R33" s="127"/>
      <c r="S33" s="127"/>
      <c r="T33" s="163"/>
      <c r="U33" s="127"/>
      <c r="V33" s="127"/>
      <c r="W33" s="128"/>
      <c r="X33" s="127"/>
      <c r="Y33" s="127"/>
      <c r="Z33" s="127"/>
      <c r="AA33" s="129"/>
    </row>
    <row r="34" spans="2:27">
      <c r="B34" s="6" t="s">
        <v>131</v>
      </c>
      <c r="C34" s="276"/>
      <c r="D34" s="276"/>
      <c r="E34" s="276"/>
      <c r="F34" s="79"/>
      <c r="G34" s="80"/>
      <c r="H34" s="81"/>
      <c r="I34" s="82"/>
      <c r="J34" s="253"/>
      <c r="K34" s="126"/>
      <c r="L34" s="163"/>
      <c r="M34" s="127"/>
      <c r="N34" s="127"/>
      <c r="O34" s="128"/>
      <c r="P34" s="127"/>
      <c r="Q34" s="127"/>
      <c r="R34" s="127"/>
      <c r="S34" s="127"/>
      <c r="T34" s="163"/>
      <c r="U34" s="127"/>
      <c r="V34" s="127"/>
      <c r="W34" s="128"/>
      <c r="X34" s="127"/>
      <c r="Y34" s="127"/>
      <c r="Z34" s="127"/>
      <c r="AA34" s="129"/>
    </row>
    <row r="35" spans="2:27">
      <c r="B35" s="6"/>
      <c r="C35" s="275" t="s">
        <v>37</v>
      </c>
      <c r="D35" s="276"/>
      <c r="E35" s="276"/>
      <c r="F35" s="79"/>
      <c r="G35" s="46" t="s">
        <v>150</v>
      </c>
      <c r="H35" s="24">
        <v>-0.15479292658670829</v>
      </c>
      <c r="I35" s="25">
        <v>4.0616435544606588E-2</v>
      </c>
      <c r="J35" s="25">
        <v>1.7007449860045654E-2</v>
      </c>
      <c r="K35" s="150">
        <v>1.6599416016532587E-2</v>
      </c>
      <c r="L35" s="170">
        <v>-0.20676531172078683</v>
      </c>
      <c r="M35" s="144">
        <v>5.3495895015487349E-4</v>
      </c>
      <c r="N35" s="144">
        <v>2.7941167998420724E-2</v>
      </c>
      <c r="O35" s="145">
        <v>-2.4971356989638593E-2</v>
      </c>
      <c r="P35" s="144">
        <v>2.2665164761235701E-2</v>
      </c>
      <c r="Q35" s="144">
        <v>1.4506278504015313E-2</v>
      </c>
      <c r="R35" s="144">
        <v>2.8225550867318816E-2</v>
      </c>
      <c r="S35" s="144">
        <v>-9.6646983915746887E-3</v>
      </c>
      <c r="T35" s="170">
        <v>1.6351927177140624E-3</v>
      </c>
      <c r="U35" s="144">
        <v>-9.9934950412716717E-5</v>
      </c>
      <c r="V35" s="144">
        <v>7.8496210702070357E-3</v>
      </c>
      <c r="W35" s="145">
        <v>4.1366200660206687E-3</v>
      </c>
      <c r="X35" s="144">
        <v>4.7264665459039179E-3</v>
      </c>
      <c r="Y35" s="144">
        <v>1.470211028802737E-3</v>
      </c>
      <c r="Z35" s="144">
        <v>2.3964177306368128E-3</v>
      </c>
      <c r="AA35" s="151">
        <v>1.027550753514106E-2</v>
      </c>
    </row>
    <row r="36" spans="2:27" ht="4.3499999999999996" customHeight="1">
      <c r="B36" s="1"/>
      <c r="D36" s="181"/>
      <c r="F36" s="92"/>
      <c r="G36" s="46"/>
      <c r="H36" s="153"/>
      <c r="I36" s="70"/>
      <c r="J36" s="70"/>
      <c r="K36" s="92"/>
      <c r="L36" s="169"/>
      <c r="M36" s="70"/>
      <c r="N36" s="70"/>
      <c r="O36" s="92"/>
      <c r="P36" s="70"/>
      <c r="Q36" s="70"/>
      <c r="R36" s="70"/>
      <c r="S36" s="70"/>
      <c r="T36" s="169"/>
      <c r="U36" s="70"/>
      <c r="V36" s="70"/>
      <c r="W36" s="92"/>
      <c r="X36" s="70"/>
      <c r="Y36" s="70"/>
      <c r="Z36" s="70"/>
      <c r="AA36" s="2"/>
    </row>
    <row r="37" spans="2:27">
      <c r="B37" s="1"/>
      <c r="D37" s="181" t="s">
        <v>133</v>
      </c>
      <c r="F37" s="92"/>
      <c r="G37" s="46" t="s">
        <v>150</v>
      </c>
      <c r="H37" s="143">
        <v>-0.3576357862826427</v>
      </c>
      <c r="I37" s="144">
        <v>-6.182467259138491E-2</v>
      </c>
      <c r="J37" s="144">
        <v>-3.3477202263298977E-3</v>
      </c>
      <c r="K37" s="145">
        <v>1.5921355920340829E-2</v>
      </c>
      <c r="L37" s="207"/>
      <c r="M37" s="205"/>
      <c r="N37" s="205"/>
      <c r="O37" s="206"/>
      <c r="P37" s="205"/>
      <c r="Q37" s="205"/>
      <c r="R37" s="205"/>
      <c r="S37" s="205"/>
      <c r="T37" s="207"/>
      <c r="U37" s="205"/>
      <c r="V37" s="205"/>
      <c r="W37" s="206"/>
      <c r="X37" s="205"/>
      <c r="Y37" s="205"/>
      <c r="Z37" s="205"/>
      <c r="AA37" s="208"/>
    </row>
    <row r="38" spans="2:27">
      <c r="B38" s="1"/>
      <c r="D38" s="181" t="s">
        <v>134</v>
      </c>
      <c r="F38" s="92"/>
      <c r="G38" s="46" t="s">
        <v>150</v>
      </c>
      <c r="H38" s="143">
        <v>1.0680159014899004</v>
      </c>
      <c r="I38" s="144">
        <v>0.64945673656944791</v>
      </c>
      <c r="J38" s="144">
        <v>0.13712980561642496</v>
      </c>
      <c r="K38" s="145">
        <v>2.0595251632300915E-2</v>
      </c>
      <c r="L38" s="207"/>
      <c r="M38" s="205"/>
      <c r="N38" s="205"/>
      <c r="O38" s="206"/>
      <c r="P38" s="205"/>
      <c r="Q38" s="205"/>
      <c r="R38" s="205"/>
      <c r="S38" s="205"/>
      <c r="T38" s="207"/>
      <c r="U38" s="205"/>
      <c r="V38" s="205"/>
      <c r="W38" s="206"/>
      <c r="X38" s="205"/>
      <c r="Y38" s="205"/>
      <c r="Z38" s="205"/>
      <c r="AA38" s="208"/>
    </row>
    <row r="39" spans="2:27" ht="4.3499999999999996" customHeight="1">
      <c r="B39" s="1"/>
      <c r="F39" s="92"/>
      <c r="G39" s="46"/>
      <c r="H39" s="153"/>
      <c r="I39" s="70"/>
      <c r="J39" s="70"/>
      <c r="K39" s="92"/>
      <c r="L39" s="169"/>
      <c r="M39" s="70"/>
      <c r="N39" s="70"/>
      <c r="O39" s="92"/>
      <c r="P39" s="70"/>
      <c r="Q39" s="70"/>
      <c r="R39" s="70"/>
      <c r="S39" s="70"/>
      <c r="T39" s="169"/>
      <c r="U39" s="70"/>
      <c r="V39" s="70"/>
      <c r="W39" s="92"/>
      <c r="X39" s="70"/>
      <c r="Y39" s="70"/>
      <c r="Z39" s="70"/>
      <c r="AA39" s="2"/>
    </row>
    <row r="40" spans="2:27">
      <c r="B40" s="1"/>
      <c r="C40" s="63" t="s">
        <v>135</v>
      </c>
      <c r="F40" s="92"/>
      <c r="G40" s="46" t="s">
        <v>150</v>
      </c>
      <c r="H40" s="143">
        <v>-8.7676711524949553</v>
      </c>
      <c r="I40" s="144">
        <v>-1.9341320656674981</v>
      </c>
      <c r="J40" s="144">
        <v>4.8472204509677539</v>
      </c>
      <c r="K40" s="145">
        <v>-0.3852815033968966</v>
      </c>
      <c r="L40" s="170">
        <v>-1.554582595683911</v>
      </c>
      <c r="M40" s="144">
        <v>-4.1191332883268359</v>
      </c>
      <c r="N40" s="144">
        <v>-0.84259578791500189</v>
      </c>
      <c r="O40" s="145">
        <v>-1.3455001055446871</v>
      </c>
      <c r="P40" s="144">
        <v>-1.0279044889977484</v>
      </c>
      <c r="Q40" s="144">
        <v>0.98829902029362415</v>
      </c>
      <c r="R40" s="144">
        <v>0.60936797637130269</v>
      </c>
      <c r="S40" s="144">
        <v>2.2186684678591035</v>
      </c>
      <c r="T40" s="170">
        <v>1.4260350590287345</v>
      </c>
      <c r="U40" s="144">
        <v>1.0333604810982706</v>
      </c>
      <c r="V40" s="144">
        <v>0.5561522610325369</v>
      </c>
      <c r="W40" s="145">
        <v>0.323401272420341</v>
      </c>
      <c r="X40" s="144">
        <v>-0.29381261500695643</v>
      </c>
      <c r="Y40" s="144">
        <v>-0.4393651362354376</v>
      </c>
      <c r="Z40" s="144">
        <v>-0.62360065809772891</v>
      </c>
      <c r="AA40" s="151">
        <v>-0.89734066918930466</v>
      </c>
    </row>
    <row r="41" spans="2:27">
      <c r="B41" s="1"/>
      <c r="C41" s="63" t="s">
        <v>43</v>
      </c>
      <c r="F41" s="92"/>
      <c r="G41" s="46" t="s">
        <v>151</v>
      </c>
      <c r="H41" s="143">
        <v>-0.50578622007185636</v>
      </c>
      <c r="I41" s="144">
        <v>-9.8707159205278783E-2</v>
      </c>
      <c r="J41" s="144">
        <v>0.26570231571045877</v>
      </c>
      <c r="K41" s="145">
        <v>-3.3778380068766323E-3</v>
      </c>
      <c r="L41" s="170">
        <v>-8.9010701643382067E-2</v>
      </c>
      <c r="M41" s="144">
        <v>-0.21222582702408593</v>
      </c>
      <c r="N41" s="144">
        <v>-3.8456000328609269E-2</v>
      </c>
      <c r="O41" s="145">
        <v>-7.977080662119676E-2</v>
      </c>
      <c r="P41" s="144">
        <v>-5.1215906626053687E-2</v>
      </c>
      <c r="Q41" s="144">
        <v>5.0914593470340747E-2</v>
      </c>
      <c r="R41" s="144">
        <v>3.3595701985096593E-2</v>
      </c>
      <c r="S41" s="144">
        <v>0.11855005284678033</v>
      </c>
      <c r="T41" s="170">
        <v>7.9891433710350956E-2</v>
      </c>
      <c r="U41" s="144">
        <v>5.9780391834134833E-2</v>
      </c>
      <c r="V41" s="144">
        <v>3.4252458216706139E-2</v>
      </c>
      <c r="W41" s="145">
        <v>2.1641280083738862E-2</v>
      </c>
      <c r="X41" s="144">
        <v>-1.1322536502268027E-2</v>
      </c>
      <c r="Y41" s="144">
        <v>-1.9368917348974724E-2</v>
      </c>
      <c r="Z41" s="144">
        <v>-2.9479550218788203E-2</v>
      </c>
      <c r="AA41" s="151">
        <v>-4.4364502052697541E-2</v>
      </c>
    </row>
    <row r="42" spans="2:27" ht="4.3499999999999996" customHeight="1">
      <c r="B42" s="1"/>
      <c r="F42" s="92"/>
      <c r="G42" s="46"/>
      <c r="H42" s="153"/>
      <c r="I42" s="70"/>
      <c r="J42" s="70"/>
      <c r="K42" s="92"/>
      <c r="L42" s="169"/>
      <c r="M42" s="70"/>
      <c r="N42" s="70"/>
      <c r="O42" s="92"/>
      <c r="P42" s="70"/>
      <c r="Q42" s="70"/>
      <c r="R42" s="70"/>
      <c r="S42" s="70"/>
      <c r="T42" s="169"/>
      <c r="U42" s="70"/>
      <c r="V42" s="70"/>
      <c r="W42" s="92"/>
      <c r="X42" s="70"/>
      <c r="Y42" s="70"/>
      <c r="Z42" s="70"/>
      <c r="AA42" s="2"/>
    </row>
    <row r="43" spans="2:27">
      <c r="B43" s="6" t="s">
        <v>137</v>
      </c>
      <c r="F43" s="92"/>
      <c r="G43" s="46"/>
      <c r="H43" s="153"/>
      <c r="I43" s="70"/>
      <c r="J43" s="70"/>
      <c r="K43" s="92"/>
      <c r="L43" s="169"/>
      <c r="M43" s="70"/>
      <c r="N43" s="70"/>
      <c r="O43" s="92"/>
      <c r="P43" s="70"/>
      <c r="Q43" s="70"/>
      <c r="R43" s="70"/>
      <c r="S43" s="70"/>
      <c r="T43" s="169"/>
      <c r="U43" s="70"/>
      <c r="V43" s="70"/>
      <c r="W43" s="92"/>
      <c r="X43" s="70"/>
      <c r="Y43" s="70"/>
      <c r="Z43" s="70"/>
      <c r="AA43" s="2"/>
    </row>
    <row r="44" spans="2:27">
      <c r="B44" s="1"/>
      <c r="C44" s="63" t="s">
        <v>138</v>
      </c>
      <c r="F44" s="92"/>
      <c r="G44" s="46" t="s">
        <v>150</v>
      </c>
      <c r="H44" s="226">
        <v>6.8209271609563871</v>
      </c>
      <c r="I44" s="227">
        <v>5.0582478058611997</v>
      </c>
      <c r="J44" s="227">
        <v>4.4484910372921718</v>
      </c>
      <c r="K44" s="228">
        <v>4.8858463860130854</v>
      </c>
      <c r="L44" s="229">
        <v>1.2001994046075879</v>
      </c>
      <c r="M44" s="227">
        <v>0.99687693698101043</v>
      </c>
      <c r="N44" s="227">
        <v>1.1020147707839101</v>
      </c>
      <c r="O44" s="228">
        <v>1.2482948353720502</v>
      </c>
      <c r="P44" s="227">
        <v>0.95098441131429468</v>
      </c>
      <c r="Q44" s="227">
        <v>1.5732058593642648</v>
      </c>
      <c r="R44" s="227">
        <v>1.5818252532156407</v>
      </c>
      <c r="S44" s="227">
        <v>1.2083402579755358</v>
      </c>
      <c r="T44" s="229">
        <v>0.88835083816221072</v>
      </c>
      <c r="U44" s="227">
        <v>1.0678225719810541</v>
      </c>
      <c r="V44" s="227">
        <v>0.78256880503353443</v>
      </c>
      <c r="W44" s="228">
        <v>0.85974662419967274</v>
      </c>
      <c r="X44" s="227">
        <v>1.4714277049506563</v>
      </c>
      <c r="Y44" s="227">
        <v>1.3204137262536477</v>
      </c>
      <c r="Z44" s="227">
        <v>1.4191670253938184</v>
      </c>
      <c r="AA44" s="230">
        <v>1.2779786446313892</v>
      </c>
    </row>
    <row r="45" spans="2:27" ht="18">
      <c r="B45" s="1"/>
      <c r="C45" s="9" t="s">
        <v>140</v>
      </c>
      <c r="D45" s="9"/>
      <c r="E45" s="9"/>
      <c r="F45" s="22"/>
      <c r="G45" s="23" t="s">
        <v>150</v>
      </c>
      <c r="H45" s="231">
        <v>5.8848276214769442</v>
      </c>
      <c r="I45" s="232">
        <v>4.9833310464733245</v>
      </c>
      <c r="J45" s="232">
        <v>4.5226291648139352</v>
      </c>
      <c r="K45" s="233">
        <v>4.8</v>
      </c>
      <c r="L45" s="229">
        <v>0.64920777557975384</v>
      </c>
      <c r="M45" s="234">
        <v>0.94582304355714086</v>
      </c>
      <c r="N45" s="234">
        <v>1.110487351028695</v>
      </c>
      <c r="O45" s="228">
        <v>1.1522293755011646</v>
      </c>
      <c r="P45" s="227">
        <v>0.95098441131429468</v>
      </c>
      <c r="Q45" s="227">
        <v>1.5732058593642648</v>
      </c>
      <c r="R45" s="227">
        <v>1.5818252532156407</v>
      </c>
      <c r="S45" s="227">
        <v>1.2391447547365004</v>
      </c>
      <c r="T45" s="229">
        <v>0.92667909012278926</v>
      </c>
      <c r="U45" s="234">
        <v>1.0734630092588588</v>
      </c>
      <c r="V45" s="234">
        <v>0.79308331701196266</v>
      </c>
      <c r="W45" s="228">
        <v>0.86308929750109087</v>
      </c>
      <c r="X45" s="234">
        <v>1.3513255922854626</v>
      </c>
      <c r="Y45" s="234">
        <v>1.324382779790227</v>
      </c>
      <c r="Z45" s="234">
        <v>1.4222483322736394</v>
      </c>
      <c r="AA45" s="230">
        <v>1.2827862948404061</v>
      </c>
    </row>
    <row r="46" spans="2:27">
      <c r="B46" s="1"/>
      <c r="D46" s="181" t="s">
        <v>141</v>
      </c>
      <c r="F46" s="92"/>
      <c r="G46" s="46" t="s">
        <v>150</v>
      </c>
      <c r="H46" s="248">
        <v>5.2335234797530319</v>
      </c>
      <c r="I46" s="249">
        <v>5.2181052759171678</v>
      </c>
      <c r="J46" s="249">
        <v>4.911957483336991</v>
      </c>
      <c r="K46" s="250">
        <v>5.2057325866108073</v>
      </c>
      <c r="L46" s="207"/>
      <c r="M46" s="255"/>
      <c r="N46" s="255"/>
      <c r="O46" s="206"/>
      <c r="P46" s="205"/>
      <c r="Q46" s="205"/>
      <c r="R46" s="205"/>
      <c r="S46" s="205"/>
      <c r="T46" s="207"/>
      <c r="U46" s="255"/>
      <c r="V46" s="255"/>
      <c r="W46" s="206"/>
      <c r="X46" s="255"/>
      <c r="Y46" s="255"/>
      <c r="Z46" s="255"/>
      <c r="AA46" s="208"/>
    </row>
    <row r="47" spans="2:27">
      <c r="B47" s="1"/>
      <c r="D47" s="181" t="s">
        <v>211</v>
      </c>
      <c r="F47" s="92"/>
      <c r="G47" s="46" t="s">
        <v>150</v>
      </c>
      <c r="H47" s="248">
        <v>7.6314930656632214</v>
      </c>
      <c r="I47" s="249">
        <v>4.3068016328975887</v>
      </c>
      <c r="J47" s="249">
        <v>3.4196920580300514</v>
      </c>
      <c r="K47" s="250">
        <v>3.5250911367218976</v>
      </c>
      <c r="L47" s="207"/>
      <c r="M47" s="255"/>
      <c r="N47" s="255"/>
      <c r="O47" s="206"/>
      <c r="P47" s="205"/>
      <c r="Q47" s="205"/>
      <c r="R47" s="205"/>
      <c r="S47" s="205"/>
      <c r="T47" s="207"/>
      <c r="U47" s="255"/>
      <c r="V47" s="255"/>
      <c r="W47" s="206"/>
      <c r="X47" s="255"/>
      <c r="Y47" s="255"/>
      <c r="Z47" s="255"/>
      <c r="AA47" s="208"/>
    </row>
    <row r="48" spans="2:27" s="59" customFormat="1" ht="16.5">
      <c r="B48" s="1"/>
      <c r="C48" s="63" t="s">
        <v>212</v>
      </c>
      <c r="D48" s="63"/>
      <c r="E48" s="63"/>
      <c r="F48" s="92"/>
      <c r="G48" s="46" t="s">
        <v>150</v>
      </c>
      <c r="H48" s="235">
        <v>3.0437084585619658</v>
      </c>
      <c r="I48" s="236">
        <v>0.60922560506500645</v>
      </c>
      <c r="J48" s="236">
        <v>1.3594808341448044</v>
      </c>
      <c r="K48" s="237">
        <v>1.5876593673765456</v>
      </c>
      <c r="L48" s="229">
        <v>6.3102756544680005E-2</v>
      </c>
      <c r="M48" s="234">
        <v>0.46415690774274765</v>
      </c>
      <c r="N48" s="234">
        <v>0.20833880726573284</v>
      </c>
      <c r="O48" s="228">
        <v>9.9924185749173944E-2</v>
      </c>
      <c r="P48" s="227">
        <v>-0.49596196024491235</v>
      </c>
      <c r="Q48" s="227">
        <v>0.6425548326651267</v>
      </c>
      <c r="R48" s="227">
        <v>0.45852103614770101</v>
      </c>
      <c r="S48" s="227">
        <v>0.38514045222797222</v>
      </c>
      <c r="T48" s="229">
        <v>0.20133600431995546</v>
      </c>
      <c r="U48" s="234">
        <v>0.49518722327637477</v>
      </c>
      <c r="V48" s="234">
        <v>2.8611451756390238E-2</v>
      </c>
      <c r="W48" s="228">
        <v>0.36940797173032536</v>
      </c>
      <c r="X48" s="234">
        <v>5.7543915811919533E-2</v>
      </c>
      <c r="Y48" s="234">
        <v>0.79915813331838592</v>
      </c>
      <c r="Z48" s="234">
        <v>0.63030809401065824</v>
      </c>
      <c r="AA48" s="230">
        <v>0.74663469303493457</v>
      </c>
    </row>
    <row r="49" spans="2:27" ht="18">
      <c r="B49" s="1"/>
      <c r="C49" s="63" t="s">
        <v>45</v>
      </c>
      <c r="F49" s="92"/>
      <c r="G49" s="46" t="s">
        <v>150</v>
      </c>
      <c r="H49" s="143">
        <v>2.1842084797319501</v>
      </c>
      <c r="I49" s="144">
        <v>1.8254000874122767</v>
      </c>
      <c r="J49" s="144">
        <v>1.9119050151389558</v>
      </c>
      <c r="K49" s="145">
        <v>2.1281670280276899</v>
      </c>
      <c r="L49" s="170">
        <v>0.86420449648861108</v>
      </c>
      <c r="M49" s="144">
        <v>0.24979007239309681</v>
      </c>
      <c r="N49" s="144">
        <v>0.28277931623598818</v>
      </c>
      <c r="O49" s="145">
        <v>0.5329266829531889</v>
      </c>
      <c r="P49" s="144">
        <v>0.37431664985510338</v>
      </c>
      <c r="Q49" s="144">
        <v>0.53624059996917595</v>
      </c>
      <c r="R49" s="144">
        <v>0.59750653434937817</v>
      </c>
      <c r="S49" s="144">
        <v>0.53306256024430354</v>
      </c>
      <c r="T49" s="170">
        <v>0.41656270348553903</v>
      </c>
      <c r="U49" s="144">
        <v>0.48686232252488537</v>
      </c>
      <c r="V49" s="144">
        <v>0.40614282724516215</v>
      </c>
      <c r="W49" s="145">
        <v>0.32820238596320905</v>
      </c>
      <c r="X49" s="144">
        <v>0.52671722832174339</v>
      </c>
      <c r="Y49" s="144">
        <v>0.55060877908468342</v>
      </c>
      <c r="Z49" s="144">
        <v>0.82025841855862325</v>
      </c>
      <c r="AA49" s="151">
        <v>0.75554282066887879</v>
      </c>
    </row>
    <row r="50" spans="2:27" ht="4.3499999999999996" customHeight="1">
      <c r="B50" s="1"/>
      <c r="F50" s="92"/>
      <c r="G50" s="46"/>
      <c r="H50" s="153"/>
      <c r="I50" s="70"/>
      <c r="J50" s="70"/>
      <c r="K50" s="92"/>
      <c r="L50" s="169"/>
      <c r="M50" s="70"/>
      <c r="N50" s="70"/>
      <c r="O50" s="92"/>
      <c r="P50" s="70"/>
      <c r="Q50" s="70"/>
      <c r="R50" s="70"/>
      <c r="S50" s="70"/>
      <c r="T50" s="169"/>
      <c r="U50" s="70"/>
      <c r="V50" s="70"/>
      <c r="W50" s="92"/>
      <c r="X50" s="70"/>
      <c r="Y50" s="70"/>
      <c r="Z50" s="70"/>
      <c r="AA50" s="2"/>
    </row>
    <row r="51" spans="2:27">
      <c r="B51" s="6" t="s">
        <v>145</v>
      </c>
      <c r="F51" s="92"/>
      <c r="G51" s="46"/>
      <c r="H51" s="153"/>
      <c r="I51" s="169"/>
      <c r="J51" s="70"/>
      <c r="K51" s="92"/>
      <c r="L51" s="169"/>
      <c r="M51" s="70"/>
      <c r="N51" s="70"/>
      <c r="O51" s="92"/>
      <c r="P51" s="70"/>
      <c r="Q51" s="70"/>
      <c r="R51" s="70"/>
      <c r="S51" s="70"/>
      <c r="T51" s="169"/>
      <c r="U51" s="70"/>
      <c r="V51" s="70"/>
      <c r="W51" s="92"/>
      <c r="X51" s="70"/>
      <c r="Y51" s="70"/>
      <c r="Z51" s="70"/>
      <c r="AA51" s="2"/>
    </row>
    <row r="52" spans="2:27">
      <c r="B52" s="1"/>
      <c r="C52" s="63" t="s">
        <v>152</v>
      </c>
      <c r="F52" s="92"/>
      <c r="G52" s="46" t="s">
        <v>150</v>
      </c>
      <c r="H52" s="143">
        <v>-0.13918025884882468</v>
      </c>
      <c r="I52" s="144">
        <v>-0.26626696404535721</v>
      </c>
      <c r="J52" s="144">
        <v>-0.67425687936656686</v>
      </c>
      <c r="K52" s="145">
        <v>-0.80730696592706863</v>
      </c>
      <c r="L52" s="170">
        <v>-5.7128329031485237E-2</v>
      </c>
      <c r="M52" s="144">
        <v>-4.5912106931368157E-2</v>
      </c>
      <c r="N52" s="144">
        <v>-3.1133999276832469E-2</v>
      </c>
      <c r="O52" s="145">
        <v>-3.5966044948125386E-2</v>
      </c>
      <c r="P52" s="144">
        <v>-5.0946714104981083E-2</v>
      </c>
      <c r="Q52" s="144">
        <v>-8.3861037341833367E-2</v>
      </c>
      <c r="R52" s="144">
        <v>-0.1241544751242003</v>
      </c>
      <c r="S52" s="144">
        <v>-0.1465959730816877</v>
      </c>
      <c r="T52" s="170">
        <v>-0.15242193673226723</v>
      </c>
      <c r="U52" s="144">
        <v>-0.15618123763070457</v>
      </c>
      <c r="V52" s="144">
        <v>-0.26578007621812105</v>
      </c>
      <c r="W52" s="145">
        <v>-0.32308208501761726</v>
      </c>
      <c r="X52" s="144">
        <v>-0.16800978054830296</v>
      </c>
      <c r="Y52" s="144">
        <v>-0.15808781859892918</v>
      </c>
      <c r="Z52" s="144">
        <v>-0.1481172640936137</v>
      </c>
      <c r="AA52" s="151">
        <v>-0.13810094763488223</v>
      </c>
    </row>
    <row r="53" spans="2:27" ht="15" thickBot="1">
      <c r="B53" s="66"/>
      <c r="C53" s="94" t="s">
        <v>147</v>
      </c>
      <c r="D53" s="94"/>
      <c r="E53" s="94"/>
      <c r="F53" s="95"/>
      <c r="G53" s="96" t="s">
        <v>150</v>
      </c>
      <c r="H53" s="156">
        <v>-0.12218331030977936</v>
      </c>
      <c r="I53" s="157">
        <v>-8.3679504903656721E-2</v>
      </c>
      <c r="J53" s="157">
        <v>-0.21454244578993098</v>
      </c>
      <c r="K53" s="158">
        <v>-0.32529531058909811</v>
      </c>
      <c r="L53" s="175">
        <v>2.901565292880548E-2</v>
      </c>
      <c r="M53" s="157">
        <v>-0.29509673711636708</v>
      </c>
      <c r="N53" s="157">
        <v>-0.12077208646022086</v>
      </c>
      <c r="O53" s="158">
        <v>0.1670534416758187</v>
      </c>
      <c r="P53" s="157">
        <v>-3.0754268738164114E-2</v>
      </c>
      <c r="Q53" s="157">
        <v>-2.4665512304238746E-2</v>
      </c>
      <c r="R53" s="157">
        <v>-3.1828108587248494E-2</v>
      </c>
      <c r="S53" s="157">
        <v>-3.7227382586650037E-2</v>
      </c>
      <c r="T53" s="175">
        <v>-6.4955056922784138E-2</v>
      </c>
      <c r="U53" s="157">
        <v>-6.5892361098050856E-2</v>
      </c>
      <c r="V53" s="157">
        <v>-6.6829672262656459E-2</v>
      </c>
      <c r="W53" s="158">
        <v>-6.776697816414412E-2</v>
      </c>
      <c r="X53" s="157">
        <v>-8.9999985152900308E-2</v>
      </c>
      <c r="Y53" s="157">
        <v>-9.0000004279573886E-2</v>
      </c>
      <c r="Z53" s="157">
        <v>-8.999998675737686E-2</v>
      </c>
      <c r="AA53" s="176">
        <v>-9.0000005247276249E-2</v>
      </c>
    </row>
    <row r="54" spans="2:27" ht="15" thickBot="1"/>
    <row r="55" spans="2:27" ht="30" customHeight="1">
      <c r="B55" s="71" t="str">
        <f>" "&amp;Summary!$H$3&amp;" - labour market [change over the same period in the previous year]"</f>
        <v xml:space="preserve"> Spring 2025 medium-term forecast (MTF-2025Q1) - labour market [change over the same period in the previous year]</v>
      </c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178"/>
      <c r="Y55" s="178"/>
      <c r="Z55" s="178"/>
      <c r="AA55" s="179"/>
    </row>
    <row r="56" spans="2:27">
      <c r="B56" s="313" t="str">
        <f>+B3</f>
        <v>Indicator</v>
      </c>
      <c r="C56" s="314"/>
      <c r="D56" s="314"/>
      <c r="E56" s="314"/>
      <c r="F56" s="315"/>
      <c r="G56" s="316" t="str">
        <f>+G3</f>
        <v>Unit</v>
      </c>
      <c r="H56" s="118" t="str">
        <f t="shared" ref="H56:K56" si="1">H$3</f>
        <v>Actual data</v>
      </c>
      <c r="I56" s="319">
        <f t="shared" si="1"/>
        <v>2025</v>
      </c>
      <c r="J56" s="319">
        <f t="shared" si="1"/>
        <v>2026</v>
      </c>
      <c r="K56" s="320">
        <f t="shared" si="1"/>
        <v>2027</v>
      </c>
      <c r="L56" s="301">
        <f>L$3</f>
        <v>2024</v>
      </c>
      <c r="M56" s="302"/>
      <c r="N56" s="302"/>
      <c r="O56" s="304"/>
      <c r="P56" s="301">
        <f>P$3</f>
        <v>2025</v>
      </c>
      <c r="Q56" s="302"/>
      <c r="R56" s="302"/>
      <c r="S56" s="304"/>
      <c r="T56" s="301">
        <f>T$3</f>
        <v>2026</v>
      </c>
      <c r="U56" s="302"/>
      <c r="V56" s="302"/>
      <c r="W56" s="304"/>
      <c r="X56" s="301">
        <f>X$3</f>
        <v>2027</v>
      </c>
      <c r="Y56" s="302"/>
      <c r="Z56" s="302"/>
      <c r="AA56" s="303"/>
    </row>
    <row r="57" spans="2:27">
      <c r="B57" s="308"/>
      <c r="C57" s="309"/>
      <c r="D57" s="309"/>
      <c r="E57" s="309"/>
      <c r="F57" s="310"/>
      <c r="G57" s="312"/>
      <c r="H57" s="119">
        <f>$H$4</f>
        <v>2024</v>
      </c>
      <c r="I57" s="318"/>
      <c r="J57" s="318"/>
      <c r="K57" s="321"/>
      <c r="L57" s="122" t="s">
        <v>0</v>
      </c>
      <c r="M57" s="120" t="s">
        <v>1</v>
      </c>
      <c r="N57" s="120" t="s">
        <v>2</v>
      </c>
      <c r="O57" s="214" t="s">
        <v>3</v>
      </c>
      <c r="P57" s="122" t="s">
        <v>0</v>
      </c>
      <c r="Q57" s="120" t="s">
        <v>1</v>
      </c>
      <c r="R57" s="120" t="s">
        <v>2</v>
      </c>
      <c r="S57" s="214" t="s">
        <v>3</v>
      </c>
      <c r="T57" s="122" t="s">
        <v>0</v>
      </c>
      <c r="U57" s="120" t="s">
        <v>1</v>
      </c>
      <c r="V57" s="120" t="s">
        <v>2</v>
      </c>
      <c r="W57" s="214" t="s">
        <v>3</v>
      </c>
      <c r="X57" s="120" t="s">
        <v>0</v>
      </c>
      <c r="Y57" s="120" t="s">
        <v>1</v>
      </c>
      <c r="Z57" s="120" t="s">
        <v>2</v>
      </c>
      <c r="AA57" s="123" t="s">
        <v>3</v>
      </c>
    </row>
    <row r="58" spans="2:27" ht="4.3499999999999996" customHeight="1">
      <c r="B58" s="1"/>
      <c r="C58" s="70"/>
      <c r="D58" s="70"/>
      <c r="E58" s="70"/>
      <c r="F58" s="92"/>
      <c r="G58" s="46"/>
      <c r="H58" s="153"/>
      <c r="I58" s="70"/>
      <c r="J58" s="70"/>
      <c r="K58" s="92"/>
      <c r="L58" s="169"/>
      <c r="M58" s="70"/>
      <c r="N58" s="70"/>
      <c r="O58" s="92"/>
      <c r="P58" s="70"/>
      <c r="Q58" s="70"/>
      <c r="R58" s="70"/>
      <c r="S58" s="70"/>
      <c r="T58" s="169"/>
      <c r="U58" s="70"/>
      <c r="V58" s="70"/>
      <c r="W58" s="92"/>
      <c r="X58" s="70"/>
      <c r="Y58" s="70"/>
      <c r="Z58" s="70"/>
      <c r="AA58" s="2"/>
    </row>
    <row r="59" spans="2:27">
      <c r="B59" s="6" t="s">
        <v>137</v>
      </c>
      <c r="F59" s="92"/>
      <c r="G59" s="46"/>
      <c r="H59" s="153"/>
      <c r="I59" s="70"/>
      <c r="J59" s="70"/>
      <c r="K59" s="92"/>
      <c r="L59" s="169"/>
      <c r="M59" s="70"/>
      <c r="N59" s="70"/>
      <c r="O59" s="92"/>
      <c r="P59" s="70"/>
      <c r="Q59" s="70"/>
      <c r="R59" s="70"/>
      <c r="S59" s="70"/>
      <c r="T59" s="169"/>
      <c r="U59" s="70"/>
      <c r="V59" s="70"/>
      <c r="W59" s="92"/>
      <c r="X59" s="70"/>
      <c r="Y59" s="70"/>
      <c r="Z59" s="70"/>
      <c r="AA59" s="2"/>
    </row>
    <row r="60" spans="2:27">
      <c r="B60" s="1"/>
      <c r="C60" s="63" t="s">
        <v>138</v>
      </c>
      <c r="F60" s="92"/>
      <c r="G60" s="46" t="s">
        <v>150</v>
      </c>
      <c r="H60" s="143">
        <v>6.8209271609563871</v>
      </c>
      <c r="I60" s="144">
        <v>5.0582478058611997</v>
      </c>
      <c r="J60" s="144">
        <v>4.4484910372921718</v>
      </c>
      <c r="K60" s="145">
        <v>4.8858463860130854</v>
      </c>
      <c r="L60" s="170">
        <v>9.1770875947712511</v>
      </c>
      <c r="M60" s="144">
        <v>7.4315848269708766</v>
      </c>
      <c r="N60" s="144">
        <v>6.2246178958349532</v>
      </c>
      <c r="O60" s="145">
        <v>4.6253300359909417</v>
      </c>
      <c r="P60" s="144">
        <v>4.3676803369129686</v>
      </c>
      <c r="Q60" s="144">
        <v>4.9632444232930624</v>
      </c>
      <c r="R60" s="144">
        <v>5.4613795500610109</v>
      </c>
      <c r="S60" s="144">
        <v>5.4197624062026506</v>
      </c>
      <c r="T60" s="170">
        <v>5.3543562446000834</v>
      </c>
      <c r="U60" s="144">
        <v>4.8301596275044574</v>
      </c>
      <c r="V60" s="144">
        <v>4.0053449439979545</v>
      </c>
      <c r="W60" s="145">
        <v>3.647117538689983</v>
      </c>
      <c r="X60" s="144">
        <v>4.2461384964520619</v>
      </c>
      <c r="Y60" s="144">
        <v>4.5066729749951691</v>
      </c>
      <c r="Z60" s="144">
        <v>5.1667946887049965</v>
      </c>
      <c r="AA60" s="151">
        <v>5.6028866133542579</v>
      </c>
    </row>
    <row r="61" spans="2:27" ht="18">
      <c r="B61" s="1"/>
      <c r="C61" s="63" t="s">
        <v>140</v>
      </c>
      <c r="F61" s="92"/>
      <c r="G61" s="46" t="s">
        <v>150</v>
      </c>
      <c r="H61" s="231">
        <v>5.8848276214769442</v>
      </c>
      <c r="I61" s="232">
        <v>4.9833310464733245</v>
      </c>
      <c r="J61" s="232">
        <v>4.5226291648139352</v>
      </c>
      <c r="K61" s="233">
        <v>4.777133837832821</v>
      </c>
      <c r="L61" s="229">
        <v>7.6846042470435805</v>
      </c>
      <c r="M61" s="234">
        <v>6.5706930896014768</v>
      </c>
      <c r="N61" s="234">
        <v>5.5008825894459221</v>
      </c>
      <c r="O61" s="228">
        <v>3.9131181075352544</v>
      </c>
      <c r="P61" s="227">
        <v>4.2246809293817762</v>
      </c>
      <c r="Q61" s="227">
        <v>4.8724419939466799</v>
      </c>
      <c r="R61" s="227">
        <v>5.3613166705668931</v>
      </c>
      <c r="S61" s="227">
        <v>5.4518487216318476</v>
      </c>
      <c r="T61" s="229">
        <v>5.4264597562011119</v>
      </c>
      <c r="U61" s="234">
        <v>4.907758795358788</v>
      </c>
      <c r="V61" s="234">
        <v>4.0931923255323142</v>
      </c>
      <c r="W61" s="228">
        <v>3.7065354337746612</v>
      </c>
      <c r="X61" s="234">
        <v>4.1428781126419381</v>
      </c>
      <c r="Y61" s="234">
        <v>4.4014178549292495</v>
      </c>
      <c r="Z61" s="234">
        <v>5.0531066166614949</v>
      </c>
      <c r="AA61" s="230">
        <v>5.4902385121374522</v>
      </c>
    </row>
    <row r="62" spans="2:27" ht="18.75" thickBot="1">
      <c r="B62" s="66"/>
      <c r="C62" s="94" t="s">
        <v>45</v>
      </c>
      <c r="D62" s="94"/>
      <c r="E62" s="94"/>
      <c r="F62" s="95"/>
      <c r="G62" s="96" t="s">
        <v>150</v>
      </c>
      <c r="H62" s="156">
        <v>2.1842084797319501</v>
      </c>
      <c r="I62" s="157">
        <v>1.8254000874122767</v>
      </c>
      <c r="J62" s="157">
        <v>1.9119050151389558</v>
      </c>
      <c r="K62" s="158">
        <v>2.1281670280276899</v>
      </c>
      <c r="L62" s="175">
        <v>2.8277879035174749</v>
      </c>
      <c r="M62" s="157">
        <v>2.2008822789387779</v>
      </c>
      <c r="N62" s="157">
        <v>1.7769173162570695</v>
      </c>
      <c r="O62" s="158">
        <v>1.9424876211901392</v>
      </c>
      <c r="P62" s="157">
        <v>1.4473626559905739</v>
      </c>
      <c r="Q62" s="157">
        <v>1.7372350889704791</v>
      </c>
      <c r="R62" s="157">
        <v>2.0565269673609663</v>
      </c>
      <c r="S62" s="157">
        <v>2.0566649039045473</v>
      </c>
      <c r="T62" s="175">
        <v>2.099619032836884</v>
      </c>
      <c r="U62" s="157">
        <v>2.0494729035856381</v>
      </c>
      <c r="V62" s="157">
        <v>1.855347163141019</v>
      </c>
      <c r="W62" s="158">
        <v>1.6477925175357484</v>
      </c>
      <c r="X62" s="157">
        <v>1.7592976715060473</v>
      </c>
      <c r="Y62" s="157">
        <v>1.8238513305480524</v>
      </c>
      <c r="Z62" s="157">
        <v>2.2438141258136284</v>
      </c>
      <c r="AA62" s="176">
        <v>2.6793139646964761</v>
      </c>
    </row>
    <row r="63" spans="2:27" ht="4.3499999999999996" customHeight="1"/>
    <row r="64" spans="2:27">
      <c r="B64" s="63" t="s">
        <v>104</v>
      </c>
    </row>
    <row r="65" spans="2:2">
      <c r="B65" s="63" t="s">
        <v>153</v>
      </c>
    </row>
    <row r="66" spans="2:2">
      <c r="B66" s="63" t="s">
        <v>210</v>
      </c>
    </row>
    <row r="67" spans="2:2">
      <c r="B67" s="63" t="s">
        <v>154</v>
      </c>
    </row>
    <row r="68" spans="2:2">
      <c r="B68" s="63" t="s">
        <v>155</v>
      </c>
    </row>
    <row r="69" spans="2:2">
      <c r="B69" s="63" t="s">
        <v>156</v>
      </c>
    </row>
  </sheetData>
  <mergeCells count="27">
    <mergeCell ref="B3:F4"/>
    <mergeCell ref="G3:G4"/>
    <mergeCell ref="B56:F57"/>
    <mergeCell ref="I3:I4"/>
    <mergeCell ref="I31:I32"/>
    <mergeCell ref="B31:F32"/>
    <mergeCell ref="G31:G32"/>
    <mergeCell ref="G56:G57"/>
    <mergeCell ref="I56:I57"/>
    <mergeCell ref="L3:O3"/>
    <mergeCell ref="X3:AA3"/>
    <mergeCell ref="X31:AA31"/>
    <mergeCell ref="X56:AA56"/>
    <mergeCell ref="L56:O56"/>
    <mergeCell ref="L31:O31"/>
    <mergeCell ref="T3:W3"/>
    <mergeCell ref="P3:S3"/>
    <mergeCell ref="P31:S31"/>
    <mergeCell ref="T31:W31"/>
    <mergeCell ref="P56:S56"/>
    <mergeCell ref="T56:W56"/>
    <mergeCell ref="J3:J4"/>
    <mergeCell ref="J31:J32"/>
    <mergeCell ref="J56:J57"/>
    <mergeCell ref="K56:K57"/>
    <mergeCell ref="K31:K32"/>
    <mergeCell ref="K3:K4"/>
  </mergeCells>
  <pageMargins left="0.7" right="0.7" top="0.75" bottom="0.75" header="0.3" footer="0.3"/>
  <pageSetup paperSize="9" scale="5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1"/>
    <pageSetUpPr fitToPage="1"/>
  </sheetPr>
  <dimension ref="B1:AA45"/>
  <sheetViews>
    <sheetView zoomScale="85" zoomScaleNormal="85" workbookViewId="0">
      <selection activeCell="L47" sqref="L47"/>
    </sheetView>
  </sheetViews>
  <sheetFormatPr defaultColWidth="9.140625" defaultRowHeight="14.25"/>
  <cols>
    <col min="1" max="5" width="3.140625" style="63" customWidth="1"/>
    <col min="6" max="6" width="41.140625" style="63" customWidth="1"/>
    <col min="7" max="7" width="27.85546875" style="63" customWidth="1"/>
    <col min="8" max="8" width="10.85546875" style="63" customWidth="1"/>
    <col min="9" max="11" width="9.140625" style="63" customWidth="1"/>
    <col min="12" max="23" width="9.140625" style="63"/>
    <col min="24" max="27" width="9.140625" style="63" customWidth="1"/>
    <col min="28" max="16384" width="9.140625" style="63"/>
  </cols>
  <sheetData>
    <row r="1" spans="2:27" ht="22.5" customHeight="1" thickBot="1">
      <c r="B1" s="62" t="s">
        <v>157</v>
      </c>
    </row>
    <row r="2" spans="2:27" ht="30" customHeight="1">
      <c r="B2" s="71" t="str">
        <f>" "&amp;Summary!$H$3&amp;" - balance of payments [level]"</f>
        <v xml:space="preserve"> Spring 2025 medium-term forecast (MTF-2025Q1) - balance of payments [level]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3"/>
    </row>
    <row r="3" spans="2:27">
      <c r="B3" s="313" t="s">
        <v>16</v>
      </c>
      <c r="C3" s="314"/>
      <c r="D3" s="314"/>
      <c r="E3" s="314"/>
      <c r="F3" s="315"/>
      <c r="G3" s="316" t="s">
        <v>17</v>
      </c>
      <c r="H3" s="118" t="s">
        <v>15</v>
      </c>
      <c r="I3" s="319">
        <v>2025</v>
      </c>
      <c r="J3" s="319">
        <v>2026</v>
      </c>
      <c r="K3" s="320">
        <v>2027</v>
      </c>
      <c r="L3" s="301">
        <v>2024</v>
      </c>
      <c r="M3" s="302"/>
      <c r="N3" s="302"/>
      <c r="O3" s="304"/>
      <c r="P3" s="301">
        <v>2025</v>
      </c>
      <c r="Q3" s="302"/>
      <c r="R3" s="302"/>
      <c r="S3" s="304"/>
      <c r="T3" s="301">
        <v>2026</v>
      </c>
      <c r="U3" s="302"/>
      <c r="V3" s="302"/>
      <c r="W3" s="304"/>
      <c r="X3" s="302">
        <v>2027</v>
      </c>
      <c r="Y3" s="302"/>
      <c r="Z3" s="302"/>
      <c r="AA3" s="303"/>
    </row>
    <row r="4" spans="2:27">
      <c r="B4" s="308"/>
      <c r="C4" s="309"/>
      <c r="D4" s="309"/>
      <c r="E4" s="309"/>
      <c r="F4" s="310"/>
      <c r="G4" s="312"/>
      <c r="H4" s="180">
        <v>2024</v>
      </c>
      <c r="I4" s="318"/>
      <c r="J4" s="318"/>
      <c r="K4" s="321"/>
      <c r="L4" s="122" t="s">
        <v>0</v>
      </c>
      <c r="M4" s="120" t="s">
        <v>1</v>
      </c>
      <c r="N4" s="120" t="s">
        <v>2</v>
      </c>
      <c r="O4" s="240" t="s">
        <v>3</v>
      </c>
      <c r="P4" s="122" t="s">
        <v>0</v>
      </c>
      <c r="Q4" s="120" t="s">
        <v>1</v>
      </c>
      <c r="R4" s="120" t="s">
        <v>2</v>
      </c>
      <c r="S4" s="240" t="s">
        <v>3</v>
      </c>
      <c r="T4" s="122" t="s">
        <v>0</v>
      </c>
      <c r="U4" s="120" t="s">
        <v>1</v>
      </c>
      <c r="V4" s="120" t="s">
        <v>2</v>
      </c>
      <c r="W4" s="240" t="s">
        <v>3</v>
      </c>
      <c r="X4" s="120" t="s">
        <v>0</v>
      </c>
      <c r="Y4" s="120" t="s">
        <v>1</v>
      </c>
      <c r="Z4" s="120" t="s">
        <v>2</v>
      </c>
      <c r="AA4" s="123" t="s">
        <v>3</v>
      </c>
    </row>
    <row r="5" spans="2:27" ht="3.75" customHeight="1">
      <c r="B5" s="6"/>
      <c r="C5" s="7"/>
      <c r="D5" s="7"/>
      <c r="E5" s="7"/>
      <c r="F5" s="124"/>
      <c r="G5" s="125"/>
      <c r="H5" s="81"/>
      <c r="I5" s="82"/>
      <c r="J5" s="253"/>
      <c r="K5" s="126"/>
      <c r="L5" s="127"/>
      <c r="M5" s="127"/>
      <c r="N5" s="127"/>
      <c r="O5" s="128"/>
      <c r="P5" s="127"/>
      <c r="Q5" s="127"/>
      <c r="R5" s="127"/>
      <c r="S5" s="128"/>
      <c r="T5" s="127"/>
      <c r="U5" s="127"/>
      <c r="V5" s="127"/>
      <c r="W5" s="128"/>
      <c r="X5" s="127"/>
      <c r="Y5" s="127"/>
      <c r="Z5" s="127"/>
      <c r="AA5" s="129"/>
    </row>
    <row r="6" spans="2:27">
      <c r="B6" s="6" t="s">
        <v>158</v>
      </c>
      <c r="C6" s="276"/>
      <c r="D6" s="276"/>
      <c r="E6" s="276"/>
      <c r="F6" s="79"/>
      <c r="G6" s="80"/>
      <c r="H6" s="84"/>
      <c r="I6" s="85"/>
      <c r="J6" s="85"/>
      <c r="K6" s="130"/>
      <c r="L6" s="131"/>
      <c r="M6" s="131"/>
      <c r="N6" s="131"/>
      <c r="O6" s="132"/>
      <c r="P6" s="131"/>
      <c r="Q6" s="131"/>
      <c r="R6" s="131"/>
      <c r="S6" s="132"/>
      <c r="T6" s="131"/>
      <c r="U6" s="131"/>
      <c r="V6" s="131"/>
      <c r="W6" s="132"/>
      <c r="X6" s="131"/>
      <c r="Y6" s="131"/>
      <c r="Z6" s="131"/>
      <c r="AA6" s="133"/>
    </row>
    <row r="7" spans="2:27">
      <c r="B7" s="6"/>
      <c r="C7" s="275" t="s">
        <v>99</v>
      </c>
      <c r="D7" s="276"/>
      <c r="E7" s="276"/>
      <c r="F7" s="79"/>
      <c r="G7" s="46" t="s">
        <v>159</v>
      </c>
      <c r="H7" s="88">
        <v>90561.085999999996</v>
      </c>
      <c r="I7" s="89">
        <v>92638.965850305962</v>
      </c>
      <c r="J7" s="89">
        <v>95055.909000878659</v>
      </c>
      <c r="K7" s="134">
        <v>98807.841656903533</v>
      </c>
      <c r="L7" s="135">
        <v>22438.657999999999</v>
      </c>
      <c r="M7" s="135">
        <v>22965.65</v>
      </c>
      <c r="N7" s="135">
        <v>22482.518</v>
      </c>
      <c r="O7" s="136">
        <v>22674.26</v>
      </c>
      <c r="P7" s="135">
        <v>22907.363713478335</v>
      </c>
      <c r="Q7" s="135">
        <v>23117.99004187937</v>
      </c>
      <c r="R7" s="135">
        <v>23243.878113421884</v>
      </c>
      <c r="S7" s="136">
        <v>23369.733981526369</v>
      </c>
      <c r="T7" s="135">
        <v>23526.41331992334</v>
      </c>
      <c r="U7" s="135">
        <v>23695.375708405121</v>
      </c>
      <c r="V7" s="135">
        <v>23833.704378973969</v>
      </c>
      <c r="W7" s="136">
        <v>24000.415593576217</v>
      </c>
      <c r="X7" s="135">
        <v>24258.624327197394</v>
      </c>
      <c r="Y7" s="135">
        <v>24538.537386667842</v>
      </c>
      <c r="Z7" s="135">
        <v>24859.197887861788</v>
      </c>
      <c r="AA7" s="137">
        <v>25151.482055176522</v>
      </c>
    </row>
    <row r="8" spans="2:27">
      <c r="B8" s="1"/>
      <c r="D8" s="181" t="s">
        <v>160</v>
      </c>
      <c r="F8" s="92"/>
      <c r="G8" s="46" t="s">
        <v>159</v>
      </c>
      <c r="H8" s="88">
        <v>42813.277000000002</v>
      </c>
      <c r="I8" s="89">
        <v>42198.680877754654</v>
      </c>
      <c r="J8" s="89">
        <v>42972.885590071739</v>
      </c>
      <c r="K8" s="134">
        <v>44351.933088418249</v>
      </c>
      <c r="L8" s="89">
        <v>10995.156999999999</v>
      </c>
      <c r="M8" s="89">
        <v>11119.449000000001</v>
      </c>
      <c r="N8" s="89">
        <v>10278.200000000001</v>
      </c>
      <c r="O8" s="134">
        <v>10420.471</v>
      </c>
      <c r="P8" s="89">
        <v>10465.025133269977</v>
      </c>
      <c r="Q8" s="89">
        <v>10541.462097291145</v>
      </c>
      <c r="R8" s="89">
        <v>10577.553360780959</v>
      </c>
      <c r="S8" s="134">
        <v>10614.640286412572</v>
      </c>
      <c r="T8" s="89">
        <v>10664.756559612002</v>
      </c>
      <c r="U8" s="89">
        <v>10720.898350165673</v>
      </c>
      <c r="V8" s="89">
        <v>10764.462158307177</v>
      </c>
      <c r="W8" s="134">
        <v>10822.768521986887</v>
      </c>
      <c r="X8" s="89">
        <v>10918.859562999605</v>
      </c>
      <c r="Y8" s="89">
        <v>11026.229370028494</v>
      </c>
      <c r="Z8" s="89">
        <v>11149.563557799302</v>
      </c>
      <c r="AA8" s="90">
        <v>11257.28059759085</v>
      </c>
    </row>
    <row r="9" spans="2:27" ht="15" customHeight="1">
      <c r="B9" s="1"/>
      <c r="D9" s="181" t="s">
        <v>161</v>
      </c>
      <c r="F9" s="92"/>
      <c r="G9" s="46" t="s">
        <v>159</v>
      </c>
      <c r="H9" s="88">
        <v>47774.319000000003</v>
      </c>
      <c r="I9" s="89">
        <v>50440.284972551308</v>
      </c>
      <c r="J9" s="89">
        <v>52083.023410806905</v>
      </c>
      <c r="K9" s="134">
        <v>54455.908568485298</v>
      </c>
      <c r="L9" s="89">
        <v>11473.358</v>
      </c>
      <c r="M9" s="89">
        <v>11816.456999999999</v>
      </c>
      <c r="N9" s="89">
        <v>12168.837</v>
      </c>
      <c r="O9" s="134">
        <v>12315.666999999999</v>
      </c>
      <c r="P9" s="89">
        <v>12442.338580208359</v>
      </c>
      <c r="Q9" s="89">
        <v>12576.527944588222</v>
      </c>
      <c r="R9" s="89">
        <v>12666.324752640923</v>
      </c>
      <c r="S9" s="134">
        <v>12755.093695113799</v>
      </c>
      <c r="T9" s="89">
        <v>12861.656760311338</v>
      </c>
      <c r="U9" s="89">
        <v>12974.477358239446</v>
      </c>
      <c r="V9" s="89">
        <v>13069.242220666791</v>
      </c>
      <c r="W9" s="134">
        <v>13177.647071589332</v>
      </c>
      <c r="X9" s="89">
        <v>13339.764764197791</v>
      </c>
      <c r="Y9" s="89">
        <v>13512.308016639348</v>
      </c>
      <c r="Z9" s="89">
        <v>13709.634330062487</v>
      </c>
      <c r="AA9" s="90">
        <v>13894.201457585672</v>
      </c>
    </row>
    <row r="10" spans="2:27" ht="3.75" customHeight="1">
      <c r="B10" s="1"/>
      <c r="F10" s="92"/>
      <c r="G10" s="46"/>
      <c r="H10" s="88"/>
      <c r="I10" s="89"/>
      <c r="J10" s="89"/>
      <c r="K10" s="134"/>
      <c r="L10" s="89"/>
      <c r="M10" s="89"/>
      <c r="N10" s="89"/>
      <c r="O10" s="134"/>
      <c r="P10" s="89"/>
      <c r="Q10" s="89"/>
      <c r="R10" s="89"/>
      <c r="S10" s="134"/>
      <c r="T10" s="89"/>
      <c r="U10" s="89"/>
      <c r="V10" s="89"/>
      <c r="W10" s="134"/>
      <c r="X10" s="89"/>
      <c r="Y10" s="89"/>
      <c r="Z10" s="89"/>
      <c r="AA10" s="90"/>
    </row>
    <row r="11" spans="2:27" ht="15" customHeight="1">
      <c r="B11" s="1"/>
      <c r="C11" s="63" t="s">
        <v>100</v>
      </c>
      <c r="F11" s="92"/>
      <c r="G11" s="46" t="s">
        <v>159</v>
      </c>
      <c r="H11" s="138">
        <v>86254.364000000001</v>
      </c>
      <c r="I11" s="135">
        <v>88127.340478539059</v>
      </c>
      <c r="J11" s="135">
        <v>90957.622067675984</v>
      </c>
      <c r="K11" s="136">
        <v>93317.382377122965</v>
      </c>
      <c r="L11" s="135">
        <v>21322.973999999998</v>
      </c>
      <c r="M11" s="135">
        <v>21963.998</v>
      </c>
      <c r="N11" s="135">
        <v>21402.85</v>
      </c>
      <c r="O11" s="136">
        <v>21564.542000000001</v>
      </c>
      <c r="P11" s="135">
        <v>21735.542739873737</v>
      </c>
      <c r="Q11" s="135">
        <v>21952.562536946603</v>
      </c>
      <c r="R11" s="135">
        <v>22141.286709136439</v>
      </c>
      <c r="S11" s="136">
        <v>22297.948492582273</v>
      </c>
      <c r="T11" s="135">
        <v>22563.982350925584</v>
      </c>
      <c r="U11" s="135">
        <v>22706.065766995522</v>
      </c>
      <c r="V11" s="135">
        <v>22786.400345803115</v>
      </c>
      <c r="W11" s="136">
        <v>22901.17360395176</v>
      </c>
      <c r="X11" s="135">
        <v>23003.476963176035</v>
      </c>
      <c r="Y11" s="135">
        <v>23198.316543300622</v>
      </c>
      <c r="Z11" s="135">
        <v>23437.361659460341</v>
      </c>
      <c r="AA11" s="137">
        <v>23678.227211185967</v>
      </c>
    </row>
    <row r="12" spans="2:27" ht="15" customHeight="1">
      <c r="B12" s="1"/>
      <c r="D12" s="181" t="s">
        <v>162</v>
      </c>
      <c r="F12" s="92"/>
      <c r="G12" s="46" t="s">
        <v>159</v>
      </c>
      <c r="H12" s="88">
        <v>25563.050999999999</v>
      </c>
      <c r="I12" s="89">
        <v>26535.814226794544</v>
      </c>
      <c r="J12" s="89">
        <v>27388.033595392699</v>
      </c>
      <c r="K12" s="134">
        <v>28098.57541874997</v>
      </c>
      <c r="L12" s="89">
        <v>6304.8339999999998</v>
      </c>
      <c r="M12" s="89">
        <v>6476.9229999999998</v>
      </c>
      <c r="N12" s="89">
        <v>6335.3959999999997</v>
      </c>
      <c r="O12" s="134">
        <v>6445.8980000000001</v>
      </c>
      <c r="P12" s="89">
        <v>6544.7376617963264</v>
      </c>
      <c r="Q12" s="89">
        <v>6610.0839775638442</v>
      </c>
      <c r="R12" s="89">
        <v>6666.9102649128272</v>
      </c>
      <c r="S12" s="134">
        <v>6714.0823225215481</v>
      </c>
      <c r="T12" s="89">
        <v>6794.1871458908026</v>
      </c>
      <c r="U12" s="89">
        <v>6836.9695459163477</v>
      </c>
      <c r="V12" s="89">
        <v>6861.1589001808761</v>
      </c>
      <c r="W12" s="134">
        <v>6895.7180034046714</v>
      </c>
      <c r="X12" s="89">
        <v>6926.5223249740193</v>
      </c>
      <c r="Y12" s="89">
        <v>6985.1900082847596</v>
      </c>
      <c r="Z12" s="89">
        <v>7057.1683155818191</v>
      </c>
      <c r="AA12" s="90">
        <v>7129.6947699093735</v>
      </c>
    </row>
    <row r="13" spans="2:27" ht="15" customHeight="1">
      <c r="B13" s="1"/>
      <c r="D13" s="181" t="s">
        <v>163</v>
      </c>
      <c r="F13" s="92"/>
      <c r="G13" s="46" t="s">
        <v>159</v>
      </c>
      <c r="H13" s="88">
        <v>60632.201000000001</v>
      </c>
      <c r="I13" s="89">
        <v>61591.526251744508</v>
      </c>
      <c r="J13" s="89">
        <v>63569.5884722833</v>
      </c>
      <c r="K13" s="134">
        <v>65218.80695837301</v>
      </c>
      <c r="L13" s="89">
        <v>15359.195</v>
      </c>
      <c r="M13" s="89">
        <v>15497.014999999999</v>
      </c>
      <c r="N13" s="89">
        <v>14816.745999999999</v>
      </c>
      <c r="O13" s="134">
        <v>14959.244999999999</v>
      </c>
      <c r="P13" s="89">
        <v>15190.805078077412</v>
      </c>
      <c r="Q13" s="89">
        <v>15342.478559382758</v>
      </c>
      <c r="R13" s="89">
        <v>15474.376444223613</v>
      </c>
      <c r="S13" s="134">
        <v>15583.866170060728</v>
      </c>
      <c r="T13" s="89">
        <v>15769.795205034785</v>
      </c>
      <c r="U13" s="89">
        <v>15869.096221079179</v>
      </c>
      <c r="V13" s="89">
        <v>15925.241445622243</v>
      </c>
      <c r="W13" s="134">
        <v>16005.455600547093</v>
      </c>
      <c r="X13" s="89">
        <v>16076.954638202018</v>
      </c>
      <c r="Y13" s="89">
        <v>16213.126535015866</v>
      </c>
      <c r="Z13" s="89">
        <v>16380.193343878527</v>
      </c>
      <c r="AA13" s="90">
        <v>16548.532441276599</v>
      </c>
    </row>
    <row r="14" spans="2:27" ht="3.75" customHeight="1">
      <c r="B14" s="1"/>
      <c r="F14" s="92"/>
      <c r="G14" s="46"/>
      <c r="H14" s="88"/>
      <c r="I14" s="89"/>
      <c r="J14" s="89"/>
      <c r="K14" s="134"/>
      <c r="L14" s="89"/>
      <c r="M14" s="89"/>
      <c r="N14" s="89"/>
      <c r="O14" s="134"/>
      <c r="P14" s="89"/>
      <c r="Q14" s="89"/>
      <c r="R14" s="89"/>
      <c r="S14" s="134"/>
      <c r="T14" s="89"/>
      <c r="U14" s="89"/>
      <c r="V14" s="89"/>
      <c r="W14" s="134"/>
      <c r="X14" s="89"/>
      <c r="Y14" s="89"/>
      <c r="Z14" s="89"/>
      <c r="AA14" s="90"/>
    </row>
    <row r="15" spans="2:27" ht="15" customHeight="1">
      <c r="B15" s="1"/>
      <c r="C15" s="63" t="s">
        <v>164</v>
      </c>
      <c r="F15" s="92"/>
      <c r="G15" s="46" t="s">
        <v>159</v>
      </c>
      <c r="H15" s="138">
        <v>4306.7220000000016</v>
      </c>
      <c r="I15" s="135">
        <v>4511.625371766906</v>
      </c>
      <c r="J15" s="135">
        <v>4098.2869332026676</v>
      </c>
      <c r="K15" s="136">
        <v>5490.4592797805817</v>
      </c>
      <c r="L15" s="135">
        <v>1115.6840000000011</v>
      </c>
      <c r="M15" s="135">
        <v>1001.6520000000019</v>
      </c>
      <c r="N15" s="135">
        <v>1079.6680000000015</v>
      </c>
      <c r="O15" s="136">
        <v>1109.7179999999971</v>
      </c>
      <c r="P15" s="135">
        <v>1171.8209736045974</v>
      </c>
      <c r="Q15" s="135">
        <v>1165.4275049327662</v>
      </c>
      <c r="R15" s="135">
        <v>1102.5914042854456</v>
      </c>
      <c r="S15" s="136">
        <v>1071.7854889440969</v>
      </c>
      <c r="T15" s="135">
        <v>962.43096899775628</v>
      </c>
      <c r="U15" s="135">
        <v>989.30994140959956</v>
      </c>
      <c r="V15" s="135">
        <v>1047.3040331708544</v>
      </c>
      <c r="W15" s="136">
        <v>1099.2419896244573</v>
      </c>
      <c r="X15" s="135">
        <v>1255.147364021359</v>
      </c>
      <c r="Y15" s="135">
        <v>1340.2208433672204</v>
      </c>
      <c r="Z15" s="135">
        <v>1421.8362284014474</v>
      </c>
      <c r="AA15" s="137">
        <v>1473.2548439905549</v>
      </c>
    </row>
    <row r="16" spans="2:27" ht="4.3499999999999996" customHeight="1">
      <c r="B16" s="6"/>
      <c r="F16" s="92"/>
      <c r="G16" s="46"/>
      <c r="H16" s="138"/>
      <c r="I16" s="135"/>
      <c r="J16" s="135"/>
      <c r="K16" s="136"/>
      <c r="L16" s="135"/>
      <c r="M16" s="135"/>
      <c r="N16" s="135"/>
      <c r="O16" s="136"/>
      <c r="P16" s="135"/>
      <c r="Q16" s="135"/>
      <c r="R16" s="135"/>
      <c r="S16" s="136"/>
      <c r="T16" s="135"/>
      <c r="U16" s="135"/>
      <c r="V16" s="135"/>
      <c r="W16" s="136"/>
      <c r="X16" s="135"/>
      <c r="Y16" s="135"/>
      <c r="Z16" s="135"/>
      <c r="AA16" s="137"/>
    </row>
    <row r="17" spans="2:27" ht="15" customHeight="1">
      <c r="B17" s="6" t="s">
        <v>165</v>
      </c>
      <c r="C17" s="276"/>
      <c r="D17" s="276"/>
      <c r="E17" s="276"/>
      <c r="F17" s="79"/>
      <c r="G17" s="46"/>
      <c r="H17" s="138"/>
      <c r="I17" s="135"/>
      <c r="J17" s="135"/>
      <c r="K17" s="136"/>
      <c r="L17" s="135"/>
      <c r="M17" s="135"/>
      <c r="N17" s="135"/>
      <c r="O17" s="136"/>
      <c r="P17" s="135"/>
      <c r="Q17" s="135"/>
      <c r="R17" s="135"/>
      <c r="S17" s="136"/>
      <c r="T17" s="135"/>
      <c r="U17" s="135"/>
      <c r="V17" s="135"/>
      <c r="W17" s="136"/>
      <c r="X17" s="135"/>
      <c r="Y17" s="135"/>
      <c r="Z17" s="135"/>
      <c r="AA17" s="137"/>
    </row>
    <row r="18" spans="2:27" ht="15" customHeight="1">
      <c r="B18" s="6"/>
      <c r="C18" s="275" t="s">
        <v>99</v>
      </c>
      <c r="D18" s="276"/>
      <c r="E18" s="276"/>
      <c r="F18" s="79"/>
      <c r="G18" s="46" t="s">
        <v>166</v>
      </c>
      <c r="H18" s="138">
        <v>111253.10051282223</v>
      </c>
      <c r="I18" s="117">
        <v>117958.00069851366</v>
      </c>
      <c r="J18" s="117">
        <v>124081.19144535334</v>
      </c>
      <c r="K18" s="136">
        <v>131525.0241573175</v>
      </c>
      <c r="L18" s="139"/>
      <c r="M18" s="139"/>
      <c r="N18" s="139"/>
      <c r="O18" s="140"/>
      <c r="P18" s="141"/>
      <c r="Q18" s="141"/>
      <c r="R18" s="141"/>
      <c r="S18" s="140"/>
      <c r="T18" s="141"/>
      <c r="U18" s="141"/>
      <c r="V18" s="141"/>
      <c r="W18" s="140"/>
      <c r="X18" s="141"/>
      <c r="Y18" s="141"/>
      <c r="Z18" s="141"/>
      <c r="AA18" s="142"/>
    </row>
    <row r="19" spans="2:27" ht="15" customHeight="1">
      <c r="B19" s="1"/>
      <c r="C19" s="63" t="s">
        <v>100</v>
      </c>
      <c r="F19" s="92"/>
      <c r="G19" s="46" t="s">
        <v>167</v>
      </c>
      <c r="H19" s="138">
        <v>111207.95353186125</v>
      </c>
      <c r="I19" s="117">
        <v>117117.04441139329</v>
      </c>
      <c r="J19" s="117">
        <v>124183.76124141851</v>
      </c>
      <c r="K19" s="136">
        <v>129923.53251662973</v>
      </c>
      <c r="L19" s="139"/>
      <c r="M19" s="139"/>
      <c r="N19" s="139"/>
      <c r="O19" s="140"/>
      <c r="P19" s="141"/>
      <c r="Q19" s="141"/>
      <c r="R19" s="141"/>
      <c r="S19" s="140"/>
      <c r="T19" s="141"/>
      <c r="U19" s="141"/>
      <c r="V19" s="141"/>
      <c r="W19" s="140"/>
      <c r="X19" s="141"/>
      <c r="Y19" s="141"/>
      <c r="Z19" s="141"/>
      <c r="AA19" s="142"/>
    </row>
    <row r="20" spans="2:27" ht="3.75" customHeight="1">
      <c r="B20" s="1"/>
      <c r="D20" s="181"/>
      <c r="F20" s="92"/>
      <c r="G20" s="46"/>
      <c r="H20" s="138"/>
      <c r="I20" s="117"/>
      <c r="J20" s="117"/>
      <c r="K20" s="136"/>
      <c r="L20" s="141"/>
      <c r="M20" s="141"/>
      <c r="N20" s="141"/>
      <c r="O20" s="140"/>
      <c r="P20" s="141"/>
      <c r="Q20" s="141"/>
      <c r="R20" s="141"/>
      <c r="S20" s="140"/>
      <c r="T20" s="141"/>
      <c r="U20" s="141"/>
      <c r="V20" s="141"/>
      <c r="W20" s="140"/>
      <c r="X20" s="141"/>
      <c r="Y20" s="141"/>
      <c r="Z20" s="141"/>
      <c r="AA20" s="142"/>
    </row>
    <row r="21" spans="2:27" ht="15" customHeight="1">
      <c r="B21" s="1"/>
      <c r="C21" s="275" t="s">
        <v>168</v>
      </c>
      <c r="F21" s="92"/>
      <c r="G21" s="46" t="s">
        <v>167</v>
      </c>
      <c r="H21" s="138">
        <v>45.146980960984365</v>
      </c>
      <c r="I21" s="117">
        <v>840.95628712036705</v>
      </c>
      <c r="J21" s="117">
        <v>-102.56979606517416</v>
      </c>
      <c r="K21" s="136">
        <v>1601.4916406877746</v>
      </c>
      <c r="L21" s="141"/>
      <c r="M21" s="141"/>
      <c r="N21" s="141"/>
      <c r="O21" s="140"/>
      <c r="P21" s="141"/>
      <c r="Q21" s="141"/>
      <c r="R21" s="141"/>
      <c r="S21" s="140"/>
      <c r="T21" s="141"/>
      <c r="U21" s="141"/>
      <c r="V21" s="141"/>
      <c r="W21" s="140"/>
      <c r="X21" s="141"/>
      <c r="Y21" s="141"/>
      <c r="Z21" s="141"/>
      <c r="AA21" s="142"/>
    </row>
    <row r="22" spans="2:27" ht="15" customHeight="1">
      <c r="B22" s="6"/>
      <c r="C22" s="275" t="s">
        <v>168</v>
      </c>
      <c r="F22" s="92"/>
      <c r="G22" s="46" t="s">
        <v>57</v>
      </c>
      <c r="H22" s="143">
        <v>3.4736073064308703E-2</v>
      </c>
      <c r="I22" s="162">
        <v>0.60967360010936034</v>
      </c>
      <c r="J22" s="162">
        <v>-7.0903233259791032E-2</v>
      </c>
      <c r="K22" s="145">
        <v>1.0534067447599584</v>
      </c>
      <c r="L22" s="141"/>
      <c r="M22" s="141"/>
      <c r="N22" s="141"/>
      <c r="O22" s="140"/>
      <c r="P22" s="141"/>
      <c r="Q22" s="141"/>
      <c r="R22" s="141"/>
      <c r="S22" s="140"/>
      <c r="T22" s="141"/>
      <c r="U22" s="141"/>
      <c r="V22" s="141"/>
      <c r="W22" s="140"/>
      <c r="X22" s="141"/>
      <c r="Y22" s="141"/>
      <c r="Z22" s="141"/>
      <c r="AA22" s="142"/>
    </row>
    <row r="23" spans="2:27" ht="15" customHeight="1">
      <c r="B23" s="1"/>
      <c r="C23" s="275" t="s">
        <v>169</v>
      </c>
      <c r="F23" s="92"/>
      <c r="G23" s="46" t="s">
        <v>167</v>
      </c>
      <c r="H23" s="138">
        <v>-3614.8198361362433</v>
      </c>
      <c r="I23" s="117">
        <v>-2978.7428234830627</v>
      </c>
      <c r="J23" s="117">
        <v>-4083.8139438347653</v>
      </c>
      <c r="K23" s="136">
        <v>-2745.9566812522912</v>
      </c>
      <c r="L23" s="141"/>
      <c r="M23" s="141"/>
      <c r="N23" s="141"/>
      <c r="O23" s="140"/>
      <c r="P23" s="141"/>
      <c r="Q23" s="141"/>
      <c r="R23" s="141"/>
      <c r="S23" s="140"/>
      <c r="T23" s="141"/>
      <c r="U23" s="141"/>
      <c r="V23" s="141"/>
      <c r="W23" s="140"/>
      <c r="X23" s="141"/>
      <c r="Y23" s="141"/>
      <c r="Z23" s="141"/>
      <c r="AA23" s="142"/>
    </row>
    <row r="24" spans="2:27" ht="15" customHeight="1">
      <c r="B24" s="1"/>
      <c r="C24" s="275" t="s">
        <v>169</v>
      </c>
      <c r="F24" s="92"/>
      <c r="G24" s="46" t="s">
        <v>57</v>
      </c>
      <c r="H24" s="143">
        <v>-2.78124125400196</v>
      </c>
      <c r="I24" s="162">
        <v>-2.1595187393288433</v>
      </c>
      <c r="J24" s="162">
        <v>-2.8230105134003218</v>
      </c>
      <c r="K24" s="145">
        <v>-1.8061969325094833</v>
      </c>
      <c r="L24" s="141"/>
      <c r="M24" s="141"/>
      <c r="N24" s="141"/>
      <c r="O24" s="140"/>
      <c r="P24" s="141"/>
      <c r="Q24" s="141"/>
      <c r="R24" s="141"/>
      <c r="S24" s="140"/>
      <c r="T24" s="141"/>
      <c r="U24" s="141"/>
      <c r="V24" s="141"/>
      <c r="W24" s="140"/>
      <c r="X24" s="141"/>
      <c r="Y24" s="141"/>
      <c r="Z24" s="141"/>
      <c r="AA24" s="142"/>
    </row>
    <row r="25" spans="2:27" ht="15" customHeight="1" thickBot="1">
      <c r="B25" s="66"/>
      <c r="C25" s="116" t="s">
        <v>170</v>
      </c>
      <c r="D25" s="94"/>
      <c r="E25" s="94"/>
      <c r="F25" s="95"/>
      <c r="G25" s="96" t="s">
        <v>171</v>
      </c>
      <c r="H25" s="97">
        <v>129971.459</v>
      </c>
      <c r="I25" s="98">
        <v>137935.49318348709</v>
      </c>
      <c r="J25" s="98">
        <v>144661.66259210286</v>
      </c>
      <c r="K25" s="146">
        <v>152029.7500138664</v>
      </c>
      <c r="L25" s="147"/>
      <c r="M25" s="147"/>
      <c r="N25" s="147"/>
      <c r="O25" s="148"/>
      <c r="P25" s="147"/>
      <c r="Q25" s="147"/>
      <c r="R25" s="147"/>
      <c r="S25" s="148"/>
      <c r="T25" s="147"/>
      <c r="U25" s="147"/>
      <c r="V25" s="147"/>
      <c r="W25" s="148"/>
      <c r="X25" s="147"/>
      <c r="Y25" s="147"/>
      <c r="Z25" s="147"/>
      <c r="AA25" s="149"/>
    </row>
    <row r="26" spans="2:27" ht="15" thickBot="1"/>
    <row r="27" spans="2:27" ht="30" customHeight="1">
      <c r="B27" s="71" t="str">
        <f>" "&amp;Summary!$H$3&amp;" - balance of payments [change over previous period]"</f>
        <v xml:space="preserve"> Spring 2025 medium-term forecast (MTF-2025Q1) - balance of payments [change over previous period]</v>
      </c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3"/>
    </row>
    <row r="28" spans="2:27">
      <c r="B28" s="313" t="str">
        <f>+B3</f>
        <v>Indicator</v>
      </c>
      <c r="C28" s="314"/>
      <c r="D28" s="314"/>
      <c r="E28" s="314"/>
      <c r="F28" s="315"/>
      <c r="G28" s="316" t="str">
        <f>+G3</f>
        <v>Unit</v>
      </c>
      <c r="H28" s="118" t="str">
        <f t="shared" ref="H28:L28" si="0">H$3</f>
        <v>Actual data</v>
      </c>
      <c r="I28" s="319">
        <f t="shared" si="0"/>
        <v>2025</v>
      </c>
      <c r="J28" s="319">
        <f t="shared" si="0"/>
        <v>2026</v>
      </c>
      <c r="K28" s="320">
        <f t="shared" si="0"/>
        <v>2027</v>
      </c>
      <c r="L28" s="301">
        <f t="shared" si="0"/>
        <v>2024</v>
      </c>
      <c r="M28" s="302"/>
      <c r="N28" s="302"/>
      <c r="O28" s="302"/>
      <c r="P28" s="301">
        <f>P$3</f>
        <v>2025</v>
      </c>
      <c r="Q28" s="302"/>
      <c r="R28" s="302"/>
      <c r="S28" s="302"/>
      <c r="T28" s="301">
        <f>T$3</f>
        <v>2026</v>
      </c>
      <c r="U28" s="302"/>
      <c r="V28" s="302"/>
      <c r="W28" s="302"/>
      <c r="X28" s="301">
        <f>X$3</f>
        <v>2027</v>
      </c>
      <c r="Y28" s="302"/>
      <c r="Z28" s="302"/>
      <c r="AA28" s="303"/>
    </row>
    <row r="29" spans="2:27">
      <c r="B29" s="308"/>
      <c r="C29" s="309"/>
      <c r="D29" s="309"/>
      <c r="E29" s="309"/>
      <c r="F29" s="310"/>
      <c r="G29" s="312"/>
      <c r="H29" s="119">
        <f>$H$4</f>
        <v>2024</v>
      </c>
      <c r="I29" s="318"/>
      <c r="J29" s="318"/>
      <c r="K29" s="321"/>
      <c r="L29" s="120" t="s">
        <v>0</v>
      </c>
      <c r="M29" s="120" t="s">
        <v>1</v>
      </c>
      <c r="N29" s="120" t="s">
        <v>2</v>
      </c>
      <c r="O29" s="121" t="s">
        <v>3</v>
      </c>
      <c r="P29" s="122" t="s">
        <v>0</v>
      </c>
      <c r="Q29" s="120" t="s">
        <v>1</v>
      </c>
      <c r="R29" s="120" t="s">
        <v>2</v>
      </c>
      <c r="S29" s="121" t="s">
        <v>3</v>
      </c>
      <c r="T29" s="122" t="s">
        <v>0</v>
      </c>
      <c r="U29" s="120" t="s">
        <v>1</v>
      </c>
      <c r="V29" s="120" t="s">
        <v>2</v>
      </c>
      <c r="W29" s="121" t="s">
        <v>3</v>
      </c>
      <c r="X29" s="120" t="s">
        <v>0</v>
      </c>
      <c r="Y29" s="120" t="s">
        <v>1</v>
      </c>
      <c r="Z29" s="120" t="s">
        <v>2</v>
      </c>
      <c r="AA29" s="123" t="s">
        <v>3</v>
      </c>
    </row>
    <row r="30" spans="2:27" ht="4.3499999999999996" customHeight="1">
      <c r="B30" s="6"/>
      <c r="C30" s="7"/>
      <c r="D30" s="7"/>
      <c r="E30" s="7"/>
      <c r="F30" s="124"/>
      <c r="G30" s="125"/>
      <c r="H30" s="81"/>
      <c r="I30" s="82"/>
      <c r="J30" s="253"/>
      <c r="K30" s="126"/>
      <c r="L30" s="127"/>
      <c r="M30" s="127"/>
      <c r="N30" s="127"/>
      <c r="O30" s="128"/>
      <c r="P30" s="127"/>
      <c r="Q30" s="127"/>
      <c r="R30" s="127"/>
      <c r="S30" s="128"/>
      <c r="T30" s="127"/>
      <c r="U30" s="127"/>
      <c r="V30" s="127"/>
      <c r="W30" s="128"/>
      <c r="X30" s="127"/>
      <c r="Y30" s="127"/>
      <c r="Z30" s="127"/>
      <c r="AA30" s="129"/>
    </row>
    <row r="31" spans="2:27">
      <c r="B31" s="6" t="s">
        <v>158</v>
      </c>
      <c r="C31" s="276"/>
      <c r="D31" s="276"/>
      <c r="E31" s="276"/>
      <c r="F31" s="79"/>
      <c r="G31" s="80"/>
      <c r="H31" s="81"/>
      <c r="I31" s="82"/>
      <c r="J31" s="253"/>
      <c r="K31" s="126"/>
      <c r="L31" s="127"/>
      <c r="M31" s="127"/>
      <c r="N31" s="127"/>
      <c r="O31" s="128"/>
      <c r="P31" s="127"/>
      <c r="Q31" s="127"/>
      <c r="R31" s="127"/>
      <c r="S31" s="128"/>
      <c r="T31" s="127"/>
      <c r="U31" s="127"/>
      <c r="V31" s="127"/>
      <c r="W31" s="128"/>
      <c r="X31" s="127"/>
      <c r="Y31" s="127"/>
      <c r="Z31" s="127"/>
      <c r="AA31" s="129"/>
    </row>
    <row r="32" spans="2:27">
      <c r="B32" s="6"/>
      <c r="C32" s="275" t="s">
        <v>99</v>
      </c>
      <c r="D32" s="276"/>
      <c r="E32" s="276"/>
      <c r="F32" s="79"/>
      <c r="G32" s="46" t="s">
        <v>150</v>
      </c>
      <c r="H32" s="24">
        <v>0.47028872580338543</v>
      </c>
      <c r="I32" s="210">
        <v>2.294451118117081</v>
      </c>
      <c r="J32" s="210">
        <v>2.6089919380989102</v>
      </c>
      <c r="K32" s="150">
        <v>3.9470798769492461</v>
      </c>
      <c r="L32" s="162">
        <v>-1.6360300540065253</v>
      </c>
      <c r="M32" s="162">
        <v>2.3485896527323717</v>
      </c>
      <c r="N32" s="162">
        <v>-2.10371576680825</v>
      </c>
      <c r="O32" s="145">
        <v>0.85284931162958344</v>
      </c>
      <c r="P32" s="162">
        <v>1.0280543377306941</v>
      </c>
      <c r="Q32" s="162">
        <v>0.9194699618669091</v>
      </c>
      <c r="R32" s="162">
        <v>0.54454591992842438</v>
      </c>
      <c r="S32" s="145">
        <v>0.54145813142865507</v>
      </c>
      <c r="T32" s="162">
        <v>0.67043697853310391</v>
      </c>
      <c r="U32" s="162">
        <v>0.71818167174124881</v>
      </c>
      <c r="V32" s="162">
        <v>0.5837791823650349</v>
      </c>
      <c r="W32" s="145">
        <v>0.69947672401828243</v>
      </c>
      <c r="X32" s="162">
        <v>1.0758510935547747</v>
      </c>
      <c r="Y32" s="162">
        <v>1.1538702924576967</v>
      </c>
      <c r="Z32" s="162">
        <v>1.3067628935707063</v>
      </c>
      <c r="AA32" s="151">
        <v>1.1757586412611118</v>
      </c>
    </row>
    <row r="33" spans="2:27">
      <c r="B33" s="1"/>
      <c r="D33" s="181" t="s">
        <v>160</v>
      </c>
      <c r="F33" s="92"/>
      <c r="G33" s="46" t="s">
        <v>150</v>
      </c>
      <c r="H33" s="24">
        <v>2.9080932811013724</v>
      </c>
      <c r="I33" s="210">
        <v>-1.4355269330244056</v>
      </c>
      <c r="J33" s="210">
        <v>1.834665672512088</v>
      </c>
      <c r="K33" s="150">
        <v>3.2091107669649261</v>
      </c>
      <c r="L33" s="211">
        <v>2.2797119948621827</v>
      </c>
      <c r="M33" s="211">
        <v>1.130424968010928</v>
      </c>
      <c r="N33" s="211">
        <v>-7.5655637253248784</v>
      </c>
      <c r="O33" s="152">
        <v>1.3842015138837382</v>
      </c>
      <c r="P33" s="211">
        <v>0.4275635263509372</v>
      </c>
      <c r="Q33" s="211">
        <v>0.73040401764697549</v>
      </c>
      <c r="R33" s="211">
        <v>0.34237436094457507</v>
      </c>
      <c r="S33" s="152">
        <v>0.35061913059331573</v>
      </c>
      <c r="T33" s="211">
        <v>0.47214292568709482</v>
      </c>
      <c r="U33" s="211">
        <v>0.52642355444176303</v>
      </c>
      <c r="V33" s="211">
        <v>0.40634475506271883</v>
      </c>
      <c r="W33" s="152">
        <v>0.54165607925627057</v>
      </c>
      <c r="X33" s="211">
        <v>0.88786007773802567</v>
      </c>
      <c r="Y33" s="211">
        <v>0.9833426871129376</v>
      </c>
      <c r="Z33" s="211">
        <v>1.1185527130975146</v>
      </c>
      <c r="AA33" s="107">
        <v>0.96610992199958901</v>
      </c>
    </row>
    <row r="34" spans="2:27" ht="15" customHeight="1">
      <c r="B34" s="1"/>
      <c r="D34" s="181" t="s">
        <v>161</v>
      </c>
      <c r="F34" s="92"/>
      <c r="G34" s="46" t="s">
        <v>150</v>
      </c>
      <c r="H34" s="24">
        <v>-1.3825649320691014</v>
      </c>
      <c r="I34" s="210">
        <v>5.5803327569175849</v>
      </c>
      <c r="J34" s="210">
        <v>3.2567984878545815</v>
      </c>
      <c r="K34" s="150">
        <v>4.555966613078823</v>
      </c>
      <c r="L34" s="211">
        <v>-4.9118819309785948</v>
      </c>
      <c r="M34" s="211">
        <v>2.9903974058858722</v>
      </c>
      <c r="N34" s="211">
        <v>2.9821121508756931</v>
      </c>
      <c r="O34" s="152">
        <v>1.2066066790113155</v>
      </c>
      <c r="P34" s="211">
        <v>1.0285401530291551</v>
      </c>
      <c r="Q34" s="211">
        <v>1.0784898957283815</v>
      </c>
      <c r="R34" s="211">
        <v>0.71400316882642301</v>
      </c>
      <c r="S34" s="152">
        <v>0.70082635813018612</v>
      </c>
      <c r="T34" s="211">
        <v>0.83545497778946753</v>
      </c>
      <c r="U34" s="211">
        <v>0.87718557593801449</v>
      </c>
      <c r="V34" s="211">
        <v>0.73039444912332385</v>
      </c>
      <c r="W34" s="152">
        <v>0.82946546626183704</v>
      </c>
      <c r="X34" s="211">
        <v>1.2302476438148062</v>
      </c>
      <c r="Y34" s="211">
        <v>1.2934504880074229</v>
      </c>
      <c r="Z34" s="211">
        <v>1.4603449919891318</v>
      </c>
      <c r="AA34" s="107">
        <v>1.3462585732025474</v>
      </c>
    </row>
    <row r="35" spans="2:27" ht="4.3499999999999996" customHeight="1">
      <c r="B35" s="1"/>
      <c r="F35" s="92"/>
      <c r="G35" s="46"/>
      <c r="H35" s="143"/>
      <c r="K35" s="92"/>
      <c r="O35" s="92"/>
      <c r="S35" s="92"/>
      <c r="W35" s="92"/>
      <c r="AA35" s="2"/>
    </row>
    <row r="36" spans="2:27" ht="15" customHeight="1">
      <c r="B36" s="1"/>
      <c r="C36" s="63" t="s">
        <v>100</v>
      </c>
      <c r="F36" s="92"/>
      <c r="G36" s="46" t="s">
        <v>150</v>
      </c>
      <c r="H36" s="24">
        <v>1.7705264246869774</v>
      </c>
      <c r="I36" s="162">
        <v>2.1714570622062297</v>
      </c>
      <c r="J36" s="162">
        <v>3.2115817563179121</v>
      </c>
      <c r="K36" s="145">
        <v>2.594351364739083</v>
      </c>
      <c r="L36" s="162">
        <v>-2.2131417663071602</v>
      </c>
      <c r="M36" s="162">
        <v>3.0062598209799489</v>
      </c>
      <c r="N36" s="162">
        <v>-2.5548536291070576</v>
      </c>
      <c r="O36" s="145">
        <v>0.75546948186809004</v>
      </c>
      <c r="P36" s="162">
        <v>0.79297181397934935</v>
      </c>
      <c r="Q36" s="162">
        <v>0.99845584566307366</v>
      </c>
      <c r="R36" s="162">
        <v>0.85969085327606365</v>
      </c>
      <c r="S36" s="145">
        <v>0.70755501025688261</v>
      </c>
      <c r="T36" s="162">
        <v>1.1930867022668536</v>
      </c>
      <c r="U36" s="162">
        <v>0.62969122143508116</v>
      </c>
      <c r="V36" s="162">
        <v>0.353802281874664</v>
      </c>
      <c r="W36" s="145">
        <v>0.50369192328258805</v>
      </c>
      <c r="X36" s="162">
        <v>0.44671666611277772</v>
      </c>
      <c r="Y36" s="162">
        <v>0.84700056620347652</v>
      </c>
      <c r="Z36" s="162">
        <v>1.0304416517187036</v>
      </c>
      <c r="AA36" s="151">
        <v>1.027699086720375</v>
      </c>
    </row>
    <row r="37" spans="2:27" ht="15" customHeight="1">
      <c r="B37" s="1"/>
      <c r="D37" s="181" t="s">
        <v>162</v>
      </c>
      <c r="F37" s="92"/>
      <c r="G37" s="46" t="s">
        <v>150</v>
      </c>
      <c r="H37" s="24">
        <v>1.1106446003333161</v>
      </c>
      <c r="I37" s="210">
        <v>3.8053486917291082</v>
      </c>
      <c r="J37" s="210">
        <v>3.2115817563179547</v>
      </c>
      <c r="K37" s="150">
        <v>2.594351364739083</v>
      </c>
      <c r="L37" s="211">
        <v>-3.2617528173742585</v>
      </c>
      <c r="M37" s="211">
        <v>2.7294770964628015</v>
      </c>
      <c r="N37" s="211">
        <v>-2.185096225476201</v>
      </c>
      <c r="O37" s="152">
        <v>1.7442003625345706</v>
      </c>
      <c r="P37" s="211">
        <v>1.5333730350111949</v>
      </c>
      <c r="Q37" s="211">
        <v>0.99845584566307366</v>
      </c>
      <c r="R37" s="211">
        <v>0.85969085327606365</v>
      </c>
      <c r="S37" s="152">
        <v>0.70755501025688261</v>
      </c>
      <c r="T37" s="210">
        <v>1.1930867022668536</v>
      </c>
      <c r="U37" s="211">
        <v>0.62969122143508116</v>
      </c>
      <c r="V37" s="211">
        <v>0.353802281874664</v>
      </c>
      <c r="W37" s="152">
        <v>0.50369192328258805</v>
      </c>
      <c r="X37" s="211">
        <v>0.44671666611277772</v>
      </c>
      <c r="Y37" s="211">
        <v>0.84700056620347652</v>
      </c>
      <c r="Z37" s="211">
        <v>1.0304416517187036</v>
      </c>
      <c r="AA37" s="107">
        <v>1.027699086720375</v>
      </c>
    </row>
    <row r="38" spans="2:27" ht="15" customHeight="1">
      <c r="B38" s="1"/>
      <c r="D38" s="181" t="s">
        <v>163</v>
      </c>
      <c r="F38" s="92"/>
      <c r="G38" s="46" t="s">
        <v>150</v>
      </c>
      <c r="H38" s="24">
        <v>1.6512421019030654</v>
      </c>
      <c r="I38" s="210">
        <v>1.5822042345856886</v>
      </c>
      <c r="J38" s="210">
        <v>3.2115817563179263</v>
      </c>
      <c r="K38" s="150">
        <v>2.594351364739083</v>
      </c>
      <c r="L38" s="211">
        <v>0.62988041189129262</v>
      </c>
      <c r="M38" s="211">
        <v>0.89731265212793687</v>
      </c>
      <c r="N38" s="211">
        <v>-4.38967762501359</v>
      </c>
      <c r="O38" s="152">
        <v>0.96174288200660385</v>
      </c>
      <c r="P38" s="211">
        <v>1.5479396057582733</v>
      </c>
      <c r="Q38" s="211">
        <v>0.99845584566307366</v>
      </c>
      <c r="R38" s="211">
        <v>0.85969085327606365</v>
      </c>
      <c r="S38" s="152">
        <v>0.70755501025688261</v>
      </c>
      <c r="T38" s="210">
        <v>1.1930867022668536</v>
      </c>
      <c r="U38" s="211">
        <v>0.62969122143508116</v>
      </c>
      <c r="V38" s="211">
        <v>0.353802281874664</v>
      </c>
      <c r="W38" s="152">
        <v>0.50369192328258805</v>
      </c>
      <c r="X38" s="211">
        <v>0.44671666611277772</v>
      </c>
      <c r="Y38" s="211">
        <v>0.84700056620347652</v>
      </c>
      <c r="Z38" s="211">
        <v>1.0304416517187036</v>
      </c>
      <c r="AA38" s="107">
        <v>1.027699086720375</v>
      </c>
    </row>
    <row r="39" spans="2:27" ht="4.3499999999999996" customHeight="1">
      <c r="B39" s="6"/>
      <c r="F39" s="92"/>
      <c r="G39" s="46"/>
      <c r="H39" s="153"/>
      <c r="K39" s="92"/>
      <c r="O39" s="92"/>
      <c r="S39" s="92"/>
      <c r="W39" s="92"/>
      <c r="AA39" s="2"/>
    </row>
    <row r="40" spans="2:27" ht="15" customHeight="1">
      <c r="B40" s="6" t="s">
        <v>165</v>
      </c>
      <c r="C40" s="276"/>
      <c r="D40" s="276"/>
      <c r="E40" s="276"/>
      <c r="F40" s="79"/>
      <c r="G40" s="46"/>
      <c r="H40" s="153"/>
      <c r="K40" s="92"/>
      <c r="O40" s="92"/>
      <c r="S40" s="92"/>
      <c r="W40" s="92"/>
      <c r="AA40" s="2"/>
    </row>
    <row r="41" spans="2:27" ht="15" customHeight="1">
      <c r="B41" s="6"/>
      <c r="C41" s="275" t="s">
        <v>99</v>
      </c>
      <c r="D41" s="276"/>
      <c r="E41" s="276"/>
      <c r="F41" s="79"/>
      <c r="G41" s="46" t="s">
        <v>150</v>
      </c>
      <c r="H41" s="143">
        <v>-1.4377764550585037</v>
      </c>
      <c r="I41" s="162">
        <v>5.2366869039106589</v>
      </c>
      <c r="J41" s="162">
        <v>5.1909923113141021</v>
      </c>
      <c r="K41" s="145">
        <v>5.9991628265775532</v>
      </c>
      <c r="L41" s="212"/>
      <c r="M41" s="212"/>
      <c r="N41" s="212"/>
      <c r="O41" s="154"/>
      <c r="P41" s="212"/>
      <c r="Q41" s="212"/>
      <c r="R41" s="212"/>
      <c r="S41" s="154"/>
      <c r="T41" s="212"/>
      <c r="U41" s="212"/>
      <c r="V41" s="212"/>
      <c r="W41" s="154"/>
      <c r="X41" s="212"/>
      <c r="Y41" s="212"/>
      <c r="Z41" s="212"/>
      <c r="AA41" s="155"/>
    </row>
    <row r="42" spans="2:27" ht="15" customHeight="1" thickBot="1">
      <c r="B42" s="66"/>
      <c r="C42" s="94" t="s">
        <v>100</v>
      </c>
      <c r="D42" s="94"/>
      <c r="E42" s="94"/>
      <c r="F42" s="95"/>
      <c r="G42" s="96" t="s">
        <v>150</v>
      </c>
      <c r="H42" s="156">
        <v>0.40688224869944722</v>
      </c>
      <c r="I42" s="157">
        <v>5.0806581798674255</v>
      </c>
      <c r="J42" s="157">
        <v>6.033892731447521</v>
      </c>
      <c r="K42" s="158">
        <v>4.6219982530991688</v>
      </c>
      <c r="L42" s="159"/>
      <c r="M42" s="159"/>
      <c r="N42" s="159"/>
      <c r="O42" s="160"/>
      <c r="P42" s="159"/>
      <c r="Q42" s="159"/>
      <c r="R42" s="159"/>
      <c r="S42" s="160"/>
      <c r="T42" s="159"/>
      <c r="U42" s="159"/>
      <c r="V42" s="159"/>
      <c r="W42" s="160"/>
      <c r="X42" s="159"/>
      <c r="Y42" s="159"/>
      <c r="Z42" s="159"/>
      <c r="AA42" s="161"/>
    </row>
    <row r="43" spans="2:27">
      <c r="B43" s="63" t="s">
        <v>104</v>
      </c>
    </row>
    <row r="44" spans="2:27">
      <c r="H44" s="162"/>
      <c r="I44" s="162"/>
      <c r="J44" s="162"/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</row>
    <row r="45" spans="2:27"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162"/>
      <c r="U45" s="162"/>
      <c r="V45" s="162"/>
      <c r="W45" s="162"/>
      <c r="X45" s="162"/>
      <c r="Y45" s="162"/>
      <c r="Z45" s="162"/>
      <c r="AA45" s="162"/>
    </row>
  </sheetData>
  <mergeCells count="18">
    <mergeCell ref="X3:AA3"/>
    <mergeCell ref="X28:AA28"/>
    <mergeCell ref="L3:O3"/>
    <mergeCell ref="P3:S3"/>
    <mergeCell ref="T3:W3"/>
    <mergeCell ref="T28:W28"/>
    <mergeCell ref="P28:S28"/>
    <mergeCell ref="L28:O28"/>
    <mergeCell ref="B28:F29"/>
    <mergeCell ref="B3:F4"/>
    <mergeCell ref="G3:G4"/>
    <mergeCell ref="K3:K4"/>
    <mergeCell ref="I3:I4"/>
    <mergeCell ref="I28:I29"/>
    <mergeCell ref="G28:G29"/>
    <mergeCell ref="K28:K29"/>
    <mergeCell ref="J3:J4"/>
    <mergeCell ref="J28:J29"/>
  </mergeCells>
  <pageMargins left="0.7" right="0.7" top="0.75" bottom="0.75" header="0.3" footer="0.3"/>
  <pageSetup paperSize="9" scale="5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1"/>
  </sheetPr>
  <dimension ref="A1:R54"/>
  <sheetViews>
    <sheetView showGridLines="0" topLeftCell="A5" zoomScale="85" zoomScaleNormal="85" workbookViewId="0">
      <selection activeCell="M36" sqref="M36"/>
    </sheetView>
  </sheetViews>
  <sheetFormatPr defaultColWidth="9.140625" defaultRowHeight="14.25"/>
  <cols>
    <col min="1" max="5" width="3.140625" style="63" customWidth="1"/>
    <col min="6" max="6" width="31.5703125" style="63" customWidth="1"/>
    <col min="7" max="7" width="28.140625" style="63" customWidth="1"/>
    <col min="8" max="10" width="11.7109375" style="63" customWidth="1"/>
    <col min="11" max="11" width="11.7109375" style="59" customWidth="1"/>
    <col min="12" max="16384" width="9.140625" style="59"/>
  </cols>
  <sheetData>
    <row r="1" spans="2:11" ht="22.5" customHeight="1" thickBot="1">
      <c r="B1" s="62" t="s">
        <v>172</v>
      </c>
    </row>
    <row r="2" spans="2:11" ht="30" customHeight="1">
      <c r="B2" s="71" t="str">
        <f>" "&amp;Summary!H3&amp;" - general government [level]"</f>
        <v xml:space="preserve"> Spring 2025 medium-term forecast (MTF-2025Q1) - general government [level]</v>
      </c>
      <c r="C2" s="72"/>
      <c r="D2" s="72"/>
      <c r="E2" s="72"/>
      <c r="F2" s="72"/>
      <c r="G2" s="72"/>
      <c r="H2" s="72"/>
      <c r="I2" s="72"/>
      <c r="J2" s="72"/>
      <c r="K2" s="73"/>
    </row>
    <row r="3" spans="2:11" ht="30" customHeight="1">
      <c r="B3" s="4" t="s">
        <v>16</v>
      </c>
      <c r="C3" s="5"/>
      <c r="D3" s="5"/>
      <c r="E3" s="5"/>
      <c r="F3" s="74"/>
      <c r="G3" s="75" t="s">
        <v>17</v>
      </c>
      <c r="H3" s="76">
        <v>2024</v>
      </c>
      <c r="I3" s="77">
        <v>2025</v>
      </c>
      <c r="J3" s="77">
        <v>2026</v>
      </c>
      <c r="K3" s="78">
        <v>2027</v>
      </c>
    </row>
    <row r="4" spans="2:11" ht="4.3499999999999996" customHeight="1">
      <c r="B4" s="6"/>
      <c r="C4" s="7"/>
      <c r="D4" s="7"/>
      <c r="E4" s="7"/>
      <c r="F4" s="79"/>
      <c r="G4" s="80"/>
      <c r="H4" s="81"/>
      <c r="I4" s="82"/>
      <c r="J4" s="253"/>
      <c r="K4" s="83"/>
    </row>
    <row r="5" spans="2:11" ht="15" customHeight="1">
      <c r="B5" s="6" t="s">
        <v>173</v>
      </c>
      <c r="C5" s="276"/>
      <c r="D5" s="276"/>
      <c r="E5" s="276"/>
      <c r="F5" s="79"/>
      <c r="G5" s="80"/>
      <c r="H5" s="84"/>
      <c r="I5" s="85"/>
      <c r="J5" s="85"/>
      <c r="K5" s="86"/>
    </row>
    <row r="6" spans="2:11" ht="15" customHeight="1">
      <c r="B6" s="1"/>
      <c r="C6" s="275" t="s">
        <v>174</v>
      </c>
      <c r="D6" s="279"/>
      <c r="E6" s="279"/>
      <c r="F6" s="87"/>
      <c r="G6" s="46" t="s">
        <v>175</v>
      </c>
      <c r="H6" s="88">
        <v>-6762.9126888466199</v>
      </c>
      <c r="I6" s="89">
        <v>-6004.5580805028803</v>
      </c>
      <c r="J6" s="89">
        <v>-6215.1560701652415</v>
      </c>
      <c r="K6" s="262">
        <v>-6098.2948212113333</v>
      </c>
    </row>
    <row r="7" spans="2:11" ht="15" customHeight="1">
      <c r="B7" s="1"/>
      <c r="C7" s="275" t="s">
        <v>176</v>
      </c>
      <c r="D7" s="279"/>
      <c r="E7" s="279"/>
      <c r="F7" s="87"/>
      <c r="G7" s="46" t="s">
        <v>175</v>
      </c>
      <c r="H7" s="105">
        <v>-4864.6977888137535</v>
      </c>
      <c r="I7" s="106">
        <v>-3960.0305183795858</v>
      </c>
      <c r="J7" s="106">
        <v>-4118.6762713498792</v>
      </c>
      <c r="K7" s="262">
        <v>-3859.0663127789294</v>
      </c>
    </row>
    <row r="8" spans="2:11" ht="15" customHeight="1">
      <c r="B8" s="1"/>
      <c r="C8" s="63" t="s">
        <v>56</v>
      </c>
      <c r="D8" s="181"/>
      <c r="F8" s="92"/>
      <c r="G8" s="46" t="s">
        <v>175</v>
      </c>
      <c r="H8" s="105">
        <v>54318.003686810094</v>
      </c>
      <c r="I8" s="106">
        <v>58646.54722878227</v>
      </c>
      <c r="J8" s="106">
        <v>61424.506168165237</v>
      </c>
      <c r="K8" s="262">
        <v>63172.024025832994</v>
      </c>
    </row>
    <row r="9" spans="2:11" ht="15" customHeight="1">
      <c r="B9" s="1"/>
      <c r="D9" s="63" t="s">
        <v>177</v>
      </c>
      <c r="F9" s="92"/>
      <c r="G9" s="46" t="s">
        <v>175</v>
      </c>
      <c r="H9" s="88">
        <v>52984.330319020097</v>
      </c>
      <c r="I9" s="89">
        <v>57032.182981410842</v>
      </c>
      <c r="J9" s="89">
        <v>59400.82220646902</v>
      </c>
      <c r="K9" s="262">
        <v>61588.64518424296</v>
      </c>
    </row>
    <row r="10" spans="2:11" ht="15" customHeight="1">
      <c r="B10" s="1"/>
      <c r="D10" s="63" t="s">
        <v>178</v>
      </c>
      <c r="F10" s="92"/>
      <c r="G10" s="46" t="s">
        <v>175</v>
      </c>
      <c r="H10" s="88">
        <v>1333.6733677900004</v>
      </c>
      <c r="I10" s="89">
        <v>1614.3642473714276</v>
      </c>
      <c r="J10" s="89">
        <v>2023.6839616962172</v>
      </c>
      <c r="K10" s="262">
        <v>1583.3788415900372</v>
      </c>
    </row>
    <row r="11" spans="2:11" ht="6" customHeight="1">
      <c r="B11" s="1"/>
      <c r="D11" s="181"/>
      <c r="F11" s="92"/>
      <c r="G11" s="46"/>
      <c r="H11" s="88"/>
      <c r="I11" s="89"/>
      <c r="J11" s="89"/>
      <c r="K11" s="262"/>
    </row>
    <row r="12" spans="2:11" ht="15" customHeight="1">
      <c r="B12" s="1"/>
      <c r="C12" s="63" t="s">
        <v>58</v>
      </c>
      <c r="D12" s="181"/>
      <c r="F12" s="92"/>
      <c r="G12" s="46" t="s">
        <v>175</v>
      </c>
      <c r="H12" s="88">
        <v>61080.916375656714</v>
      </c>
      <c r="I12" s="89">
        <v>64651.105309285151</v>
      </c>
      <c r="J12" s="89">
        <v>67639.662238330478</v>
      </c>
      <c r="K12" s="262">
        <v>69270.318847044327</v>
      </c>
    </row>
    <row r="13" spans="2:11" ht="15" customHeight="1">
      <c r="B13" s="1"/>
      <c r="C13" s="63" t="s">
        <v>179</v>
      </c>
      <c r="D13" s="181"/>
      <c r="F13" s="92"/>
      <c r="G13" s="46" t="s">
        <v>175</v>
      </c>
      <c r="H13" s="88">
        <v>59182.70147562385</v>
      </c>
      <c r="I13" s="89">
        <v>62606.577747161857</v>
      </c>
      <c r="J13" s="89">
        <v>65543.18243951512</v>
      </c>
      <c r="K13" s="262">
        <v>67031.090338611917</v>
      </c>
    </row>
    <row r="14" spans="2:11" ht="15" customHeight="1">
      <c r="B14" s="1"/>
      <c r="D14" s="63" t="s">
        <v>180</v>
      </c>
      <c r="F14" s="92"/>
      <c r="G14" s="46" t="s">
        <v>175</v>
      </c>
      <c r="H14" s="88">
        <v>56002.748743726712</v>
      </c>
      <c r="I14" s="89">
        <v>57726.497399974673</v>
      </c>
      <c r="J14" s="89">
        <v>60060.96309730527</v>
      </c>
      <c r="K14" s="262">
        <v>62532.024410706348</v>
      </c>
    </row>
    <row r="15" spans="2:11" ht="15" customHeight="1">
      <c r="B15" s="1"/>
      <c r="D15" s="63" t="s">
        <v>181</v>
      </c>
      <c r="F15" s="92"/>
      <c r="G15" s="46" t="s">
        <v>175</v>
      </c>
      <c r="H15" s="88">
        <v>5078.1676319300004</v>
      </c>
      <c r="I15" s="89">
        <v>6924.6079093104745</v>
      </c>
      <c r="J15" s="89">
        <v>7578.6991410252067</v>
      </c>
      <c r="K15" s="262">
        <v>6738.2944363379829</v>
      </c>
    </row>
    <row r="16" spans="2:11" ht="6" customHeight="1">
      <c r="B16" s="1"/>
      <c r="F16" s="92"/>
      <c r="G16" s="46"/>
      <c r="H16" s="88"/>
      <c r="I16" s="89"/>
      <c r="J16" s="89"/>
      <c r="K16" s="262"/>
    </row>
    <row r="17" spans="1:11" ht="15" customHeight="1" thickBot="1">
      <c r="B17" s="93" t="s">
        <v>66</v>
      </c>
      <c r="C17" s="94"/>
      <c r="D17" s="94"/>
      <c r="E17" s="94"/>
      <c r="F17" s="95"/>
      <c r="G17" s="96" t="s">
        <v>175</v>
      </c>
      <c r="H17" s="97">
        <v>77619.36381851646</v>
      </c>
      <c r="I17" s="98">
        <v>82312.283013133943</v>
      </c>
      <c r="J17" s="98">
        <v>87517.534641796548</v>
      </c>
      <c r="K17" s="263">
        <v>92229.153239238251</v>
      </c>
    </row>
    <row r="18" spans="1:11" s="45" customFormat="1" ht="12.75" customHeight="1" thickBot="1">
      <c r="A18" s="70"/>
      <c r="B18" s="70"/>
      <c r="C18" s="70"/>
      <c r="D18" s="91"/>
      <c r="E18" s="70"/>
      <c r="F18" s="70"/>
      <c r="G18" s="100"/>
      <c r="H18" s="89"/>
      <c r="I18" s="89"/>
      <c r="J18" s="89"/>
      <c r="K18" s="89"/>
    </row>
    <row r="19" spans="1:11" s="45" customFormat="1" ht="30" customHeight="1">
      <c r="A19" s="70"/>
      <c r="B19" s="71" t="str">
        <f>" "&amp;Summary!H3&amp;" - general government [% GDP]"</f>
        <v xml:space="preserve"> Spring 2025 medium-term forecast (MTF-2025Q1) - general government [% GDP]</v>
      </c>
      <c r="C19" s="72"/>
      <c r="D19" s="72"/>
      <c r="E19" s="72"/>
      <c r="F19" s="72"/>
      <c r="G19" s="72"/>
      <c r="H19" s="72"/>
      <c r="I19" s="72"/>
      <c r="J19" s="72"/>
      <c r="K19" s="73"/>
    </row>
    <row r="20" spans="1:11" s="45" customFormat="1" ht="30" customHeight="1">
      <c r="A20" s="70"/>
      <c r="B20" s="4" t="str">
        <f>+B3</f>
        <v>Indicator</v>
      </c>
      <c r="C20" s="5"/>
      <c r="D20" s="5"/>
      <c r="E20" s="5"/>
      <c r="F20" s="74"/>
      <c r="G20" s="101" t="str">
        <f>+G3</f>
        <v>Unit</v>
      </c>
      <c r="H20" s="76">
        <f>H3</f>
        <v>2024</v>
      </c>
      <c r="I20" s="77">
        <f>I3</f>
        <v>2025</v>
      </c>
      <c r="J20" s="77">
        <f>J3</f>
        <v>2026</v>
      </c>
      <c r="K20" s="78">
        <f>K3</f>
        <v>2027</v>
      </c>
    </row>
    <row r="21" spans="1:11" ht="3.75" customHeight="1">
      <c r="B21" s="102"/>
      <c r="C21" s="103"/>
      <c r="D21" s="103"/>
      <c r="E21" s="103"/>
      <c r="F21" s="104"/>
      <c r="G21" s="80"/>
      <c r="H21" s="81"/>
      <c r="I21" s="82"/>
      <c r="J21" s="253"/>
      <c r="K21" s="83"/>
    </row>
    <row r="22" spans="1:11" ht="15" customHeight="1">
      <c r="B22" s="6" t="s">
        <v>173</v>
      </c>
      <c r="C22" s="276"/>
      <c r="D22" s="276"/>
      <c r="E22" s="276"/>
      <c r="F22" s="79"/>
      <c r="G22" s="46"/>
      <c r="H22" s="88"/>
      <c r="I22" s="89"/>
      <c r="J22" s="89"/>
      <c r="K22" s="90"/>
    </row>
    <row r="23" spans="1:11" ht="15" customHeight="1">
      <c r="B23" s="1"/>
      <c r="C23" s="275" t="s">
        <v>182</v>
      </c>
      <c r="D23" s="279"/>
      <c r="E23" s="279"/>
      <c r="F23" s="87"/>
      <c r="G23" s="46" t="s">
        <v>57</v>
      </c>
      <c r="H23" s="105">
        <f>+H6/H$41*100</f>
        <v>-5.2033829125874629</v>
      </c>
      <c r="I23" s="106">
        <f t="shared" ref="H23:I27" si="0">+I6/I$41*100</f>
        <v>-4.3531638898157903</v>
      </c>
      <c r="J23" s="106">
        <f t="shared" ref="J23" si="1">+J6/J$41*100</f>
        <v>-4.2963394439132694</v>
      </c>
      <c r="K23" s="107">
        <f t="shared" ref="K23:K27" si="2">+K6/K$41*100</f>
        <v>-4.0112509694024476</v>
      </c>
    </row>
    <row r="24" spans="1:11" ht="15" customHeight="1">
      <c r="B24" s="1"/>
      <c r="C24" s="275" t="s">
        <v>176</v>
      </c>
      <c r="D24" s="279"/>
      <c r="E24" s="279"/>
      <c r="F24" s="87"/>
      <c r="G24" s="46" t="s">
        <v>57</v>
      </c>
      <c r="H24" s="105">
        <f t="shared" si="0"/>
        <v>-3.7428969607964109</v>
      </c>
      <c r="I24" s="106">
        <f t="shared" si="0"/>
        <v>-2.8709293213689397</v>
      </c>
      <c r="J24" s="106">
        <f t="shared" ref="J24" si="3">+J7/J$41*100</f>
        <v>-2.8471097300762804</v>
      </c>
      <c r="K24" s="107">
        <f t="shared" si="2"/>
        <v>-2.5383625983907425</v>
      </c>
    </row>
    <row r="25" spans="1:11" ht="15" customHeight="1">
      <c r="B25" s="1"/>
      <c r="C25" s="63" t="s">
        <v>56</v>
      </c>
      <c r="D25" s="181"/>
      <c r="F25" s="92"/>
      <c r="G25" s="46" t="s">
        <v>57</v>
      </c>
      <c r="H25" s="105">
        <f t="shared" si="0"/>
        <v>41.792255087949805</v>
      </c>
      <c r="I25" s="106">
        <f t="shared" si="0"/>
        <v>42.517372342134145</v>
      </c>
      <c r="J25" s="106">
        <f t="shared" ref="J25" si="4">+J8/J$41*100</f>
        <v>42.460804796196513</v>
      </c>
      <c r="K25" s="107">
        <f t="shared" si="2"/>
        <v>41.552409327826403</v>
      </c>
    </row>
    <row r="26" spans="1:11" ht="15" customHeight="1">
      <c r="B26" s="1"/>
      <c r="D26" s="63" t="s">
        <v>177</v>
      </c>
      <c r="F26" s="92"/>
      <c r="G26" s="46" t="s">
        <v>57</v>
      </c>
      <c r="H26" s="105">
        <f>+H9/H$41*100</f>
        <v>40.766127214914235</v>
      </c>
      <c r="I26" s="106">
        <f t="shared" si="0"/>
        <v>41.346996095881167</v>
      </c>
      <c r="J26" s="106">
        <f t="shared" ref="J26" si="5">+J9/J$41*100</f>
        <v>41.061896526074996</v>
      </c>
      <c r="K26" s="107">
        <f t="shared" si="2"/>
        <v>40.510916566412533</v>
      </c>
    </row>
    <row r="27" spans="1:11" ht="15" customHeight="1">
      <c r="B27" s="1"/>
      <c r="D27" s="63" t="s">
        <v>178</v>
      </c>
      <c r="F27" s="92"/>
      <c r="G27" s="46" t="s">
        <v>57</v>
      </c>
      <c r="H27" s="105">
        <f>+H10/H$41*100</f>
        <v>1.0261278730355718</v>
      </c>
      <c r="I27" s="106">
        <f t="shared" si="0"/>
        <v>1.1703762462529772</v>
      </c>
      <c r="J27" s="106">
        <f t="shared" ref="J27" si="6">+J10/J$41*100</f>
        <v>1.3989082701215207</v>
      </c>
      <c r="K27" s="107">
        <f t="shared" si="2"/>
        <v>1.0414927614138809</v>
      </c>
    </row>
    <row r="28" spans="1:11" ht="3.75" customHeight="1">
      <c r="B28" s="1"/>
      <c r="D28" s="181"/>
      <c r="F28" s="92"/>
      <c r="G28" s="46"/>
      <c r="H28" s="105"/>
      <c r="I28" s="106"/>
      <c r="J28" s="106"/>
      <c r="K28" s="107"/>
    </row>
    <row r="29" spans="1:11" ht="15" customHeight="1">
      <c r="B29" s="1"/>
      <c r="C29" s="63" t="s">
        <v>58</v>
      </c>
      <c r="D29" s="181"/>
      <c r="F29" s="92"/>
      <c r="G29" s="46" t="s">
        <v>57</v>
      </c>
      <c r="H29" s="105">
        <f t="shared" ref="H29:I32" si="7">+H12/H$41*100</f>
        <v>46.995638000537262</v>
      </c>
      <c r="I29" s="106">
        <f t="shared" si="7"/>
        <v>46.870536231949934</v>
      </c>
      <c r="J29" s="106">
        <f t="shared" ref="J29" si="8">+J12/J$41*100</f>
        <v>46.757144240109788</v>
      </c>
      <c r="K29" s="107">
        <f t="shared" ref="K29:K32" si="9">+K12/K$41*100</f>
        <v>45.563660297228857</v>
      </c>
    </row>
    <row r="30" spans="1:11" ht="15" customHeight="1">
      <c r="B30" s="1"/>
      <c r="C30" s="63" t="s">
        <v>179</v>
      </c>
      <c r="D30" s="181"/>
      <c r="F30" s="92"/>
      <c r="G30" s="46" t="s">
        <v>57</v>
      </c>
      <c r="H30" s="105">
        <f t="shared" si="7"/>
        <v>45.535152048746212</v>
      </c>
      <c r="I30" s="106">
        <f t="shared" si="7"/>
        <v>45.388301663503086</v>
      </c>
      <c r="J30" s="106">
        <f t="shared" ref="J30" si="10">+J13/J$41*100</f>
        <v>45.307914526272803</v>
      </c>
      <c r="K30" s="107">
        <f t="shared" si="9"/>
        <v>44.090771926217151</v>
      </c>
    </row>
    <row r="31" spans="1:11" ht="15" customHeight="1">
      <c r="B31" s="1"/>
      <c r="D31" s="63" t="s">
        <v>180</v>
      </c>
      <c r="F31" s="92"/>
      <c r="G31" s="46" t="s">
        <v>57</v>
      </c>
      <c r="H31" s="105">
        <f t="shared" si="7"/>
        <v>43.088497409055563</v>
      </c>
      <c r="I31" s="106">
        <f t="shared" si="7"/>
        <v>41.850357777881477</v>
      </c>
      <c r="J31" s="106">
        <f t="shared" ref="J31" si="11">+J14/J$41*100</f>
        <v>41.518230898988726</v>
      </c>
      <c r="K31" s="107">
        <f t="shared" si="9"/>
        <v>41.131439343288335</v>
      </c>
    </row>
    <row r="32" spans="1:11" ht="15" customHeight="1">
      <c r="B32" s="1"/>
      <c r="D32" s="63" t="s">
        <v>181</v>
      </c>
      <c r="F32" s="92"/>
      <c r="G32" s="46" t="s">
        <v>57</v>
      </c>
      <c r="H32" s="105">
        <f t="shared" si="7"/>
        <v>3.9071405914817037</v>
      </c>
      <c r="I32" s="106">
        <f t="shared" si="7"/>
        <v>5.02017845406845</v>
      </c>
      <c r="J32" s="106">
        <f t="shared" ref="J32" si="12">+J15/J$41*100</f>
        <v>5.2389133411210569</v>
      </c>
      <c r="K32" s="107">
        <f t="shared" si="9"/>
        <v>4.432220953940524</v>
      </c>
    </row>
    <row r="33" spans="1:18" ht="3.75" customHeight="1">
      <c r="A33" s="2"/>
      <c r="B33" s="1"/>
      <c r="F33" s="92"/>
      <c r="G33" s="46"/>
      <c r="H33" s="105"/>
      <c r="I33" s="106"/>
      <c r="J33" s="106"/>
      <c r="K33" s="107"/>
    </row>
    <row r="34" spans="1:18" ht="15" customHeight="1">
      <c r="A34" s="2"/>
      <c r="B34" s="6" t="s">
        <v>183</v>
      </c>
      <c r="C34" s="276"/>
      <c r="D34" s="276"/>
      <c r="E34" s="276"/>
      <c r="F34" s="79"/>
      <c r="G34" s="46"/>
      <c r="H34" s="105"/>
      <c r="I34" s="106"/>
      <c r="J34" s="106"/>
      <c r="K34" s="107"/>
    </row>
    <row r="35" spans="1:18" ht="15" customHeight="1">
      <c r="A35" s="2"/>
      <c r="B35" s="1"/>
      <c r="C35" s="63" t="s">
        <v>60</v>
      </c>
      <c r="D35" s="279"/>
      <c r="E35" s="279"/>
      <c r="F35" s="87"/>
      <c r="G35" s="23" t="s">
        <v>61</v>
      </c>
      <c r="H35" s="108">
        <v>-5.2182784436727303E-2</v>
      </c>
      <c r="I35" s="109">
        <v>-9.6960530060933081E-2</v>
      </c>
      <c r="J35" s="109">
        <v>-8.9284914341324573E-2</v>
      </c>
      <c r="K35" s="110">
        <v>-6.1787161577825156E-2</v>
      </c>
      <c r="L35" s="111"/>
      <c r="M35" s="111"/>
      <c r="O35" s="111"/>
      <c r="P35" s="111"/>
      <c r="Q35" s="111"/>
      <c r="R35" s="111"/>
    </row>
    <row r="36" spans="1:18" ht="15" customHeight="1">
      <c r="A36" s="2"/>
      <c r="B36" s="1"/>
      <c r="C36" s="63" t="s">
        <v>62</v>
      </c>
      <c r="D36" s="279"/>
      <c r="E36" s="279"/>
      <c r="F36" s="87"/>
      <c r="G36" s="23" t="s">
        <v>61</v>
      </c>
      <c r="H36" s="108">
        <v>-5.2058275059968206</v>
      </c>
      <c r="I36" s="109">
        <v>-4.3058642544376031</v>
      </c>
      <c r="J36" s="109">
        <v>-4.2208798925890925</v>
      </c>
      <c r="K36" s="110">
        <v>-3.956041467788602</v>
      </c>
      <c r="L36" s="111"/>
      <c r="M36" s="111"/>
      <c r="O36" s="111"/>
      <c r="P36" s="111"/>
      <c r="Q36" s="111"/>
      <c r="R36" s="111"/>
    </row>
    <row r="37" spans="1:18" ht="15" customHeight="1">
      <c r="A37" s="2"/>
      <c r="B37" s="1"/>
      <c r="C37" s="63" t="s">
        <v>63</v>
      </c>
      <c r="D37" s="279"/>
      <c r="E37" s="279"/>
      <c r="F37" s="87"/>
      <c r="G37" s="23" t="s">
        <v>61</v>
      </c>
      <c r="H37" s="108">
        <v>-3.6930029997277325</v>
      </c>
      <c r="I37" s="109">
        <v>-2.7781606356876445</v>
      </c>
      <c r="J37" s="109">
        <v>-2.7612863543137207</v>
      </c>
      <c r="K37" s="110">
        <v>-2.4789706175389377</v>
      </c>
      <c r="L37" s="111"/>
      <c r="M37" s="111"/>
      <c r="O37" s="111"/>
      <c r="P37" s="111"/>
      <c r="Q37" s="111"/>
      <c r="R37" s="111"/>
    </row>
    <row r="38" spans="1:18" ht="15" customHeight="1">
      <c r="A38" s="2"/>
      <c r="B38" s="1"/>
      <c r="C38" s="63" t="s">
        <v>184</v>
      </c>
      <c r="D38" s="279"/>
      <c r="E38" s="279"/>
      <c r="F38" s="87"/>
      <c r="G38" s="23" t="s">
        <v>65</v>
      </c>
      <c r="H38" s="108">
        <v>0.3781173026660527</v>
      </c>
      <c r="I38" s="109">
        <v>0.91484236404008801</v>
      </c>
      <c r="J38" s="109">
        <v>1.6874281373923772E-2</v>
      </c>
      <c r="K38" s="110">
        <v>0.28231573677478305</v>
      </c>
      <c r="L38" s="111"/>
      <c r="M38" s="111"/>
      <c r="O38" s="111"/>
      <c r="P38" s="111"/>
      <c r="Q38" s="111"/>
      <c r="R38" s="111"/>
    </row>
    <row r="39" spans="1:18" ht="14.85" customHeight="1">
      <c r="A39" s="2"/>
      <c r="B39" s="1"/>
      <c r="F39" s="92"/>
      <c r="G39" s="46"/>
      <c r="H39" s="105"/>
      <c r="I39" s="106"/>
      <c r="J39" s="106"/>
      <c r="K39" s="107"/>
    </row>
    <row r="40" spans="1:18" ht="15" customHeight="1">
      <c r="A40" s="2"/>
      <c r="B40" s="112" t="s">
        <v>66</v>
      </c>
      <c r="F40" s="92"/>
      <c r="G40" s="46" t="s">
        <v>57</v>
      </c>
      <c r="H40" s="113">
        <f>+H17/H$41*100</f>
        <v>59.720314302631984</v>
      </c>
      <c r="I40" s="114">
        <f>+I17/I$41*100</f>
        <v>59.67447617245184</v>
      </c>
      <c r="J40" s="114">
        <f t="shared" ref="J40" si="13">+J17/J$41*100</f>
        <v>60.498084339433113</v>
      </c>
      <c r="K40" s="115">
        <f t="shared" ref="K40" si="14">+K17/K$41*100</f>
        <v>60.665200877345505</v>
      </c>
    </row>
    <row r="41" spans="1:18" ht="15" customHeight="1" thickBot="1">
      <c r="B41" s="66"/>
      <c r="C41" s="116" t="s">
        <v>170</v>
      </c>
      <c r="D41" s="94"/>
      <c r="E41" s="94"/>
      <c r="F41" s="95"/>
      <c r="G41" s="96" t="s">
        <v>171</v>
      </c>
      <c r="H41" s="97">
        <v>129971.459</v>
      </c>
      <c r="I41" s="98">
        <v>137935.49318348709</v>
      </c>
      <c r="J41" s="98">
        <v>144661.66259210286</v>
      </c>
      <c r="K41" s="99">
        <v>152029.7500138664</v>
      </c>
    </row>
    <row r="42" spans="1:18" ht="15" customHeight="1">
      <c r="B42" s="63" t="s">
        <v>104</v>
      </c>
      <c r="I42" s="9"/>
      <c r="J42" s="9"/>
    </row>
    <row r="43" spans="1:18" ht="15" customHeight="1">
      <c r="B43" s="63" t="s">
        <v>185</v>
      </c>
      <c r="I43" s="9"/>
      <c r="J43" s="9"/>
    </row>
    <row r="44" spans="1:18" ht="15" customHeight="1">
      <c r="B44" s="63" t="s">
        <v>186</v>
      </c>
      <c r="H44" s="117"/>
      <c r="I44" s="9"/>
      <c r="J44" s="9"/>
    </row>
    <row r="45" spans="1:18" ht="15" customHeight="1"/>
    <row r="46" spans="1:18" ht="15" customHeight="1"/>
    <row r="47" spans="1:18" ht="15" customHeight="1"/>
    <row r="48" spans="1:1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</sheetData>
  <pageMargins left="0.7" right="0.7" top="0.75" bottom="0.75" header="0.3" footer="0.3"/>
  <pageSetup paperSize="9" scale="79"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FFC000"/>
    <pageSetUpPr fitToPage="1"/>
  </sheetPr>
  <dimension ref="A1:R28"/>
  <sheetViews>
    <sheetView showGridLines="0" zoomScale="90" zoomScaleNormal="90" workbookViewId="0">
      <selection activeCell="R33" sqref="R33"/>
    </sheetView>
  </sheetViews>
  <sheetFormatPr defaultColWidth="9.140625" defaultRowHeight="14.25"/>
  <cols>
    <col min="1" max="2" width="3.140625" style="63" customWidth="1"/>
    <col min="3" max="3" width="36.42578125" style="63" customWidth="1"/>
    <col min="4" max="5" width="7.5703125" style="63" customWidth="1"/>
    <col min="6" max="6" width="7.5703125" style="59" customWidth="1"/>
    <col min="7" max="10" width="7.5703125" style="63" customWidth="1"/>
    <col min="11" max="11" width="7.5703125" style="59" customWidth="1"/>
    <col min="12" max="15" width="7.5703125" style="63" customWidth="1"/>
    <col min="16" max="16" width="7.5703125" style="59" customWidth="1"/>
    <col min="17" max="18" width="7.5703125" style="63" customWidth="1"/>
    <col min="19" max="16384" width="9.140625" style="63"/>
  </cols>
  <sheetData>
    <row r="1" spans="2:18" ht="22.5" customHeight="1" thickBot="1">
      <c r="B1" s="264" t="s">
        <v>187</v>
      </c>
      <c r="C1" s="59"/>
      <c r="D1" s="59"/>
      <c r="E1" s="59"/>
      <c r="G1" s="59"/>
      <c r="H1" s="59"/>
      <c r="I1" s="59"/>
      <c r="J1" s="59"/>
      <c r="L1" s="59"/>
      <c r="M1" s="59"/>
      <c r="N1" s="59"/>
      <c r="O1" s="59"/>
      <c r="Q1" s="59"/>
      <c r="R1" s="59"/>
    </row>
    <row r="2" spans="2:18" ht="18" customHeight="1">
      <c r="B2" s="324" t="s">
        <v>188</v>
      </c>
      <c r="C2" s="325"/>
      <c r="D2" s="328">
        <v>2025</v>
      </c>
      <c r="E2" s="329"/>
      <c r="F2" s="329"/>
      <c r="G2" s="329"/>
      <c r="H2" s="330"/>
      <c r="I2" s="328">
        <v>2026</v>
      </c>
      <c r="J2" s="329"/>
      <c r="K2" s="329"/>
      <c r="L2" s="329"/>
      <c r="M2" s="330"/>
      <c r="N2" s="328">
        <v>2027</v>
      </c>
      <c r="O2" s="329"/>
      <c r="P2" s="329"/>
      <c r="Q2" s="329"/>
      <c r="R2" s="330"/>
    </row>
    <row r="3" spans="2:18" ht="81.75" customHeight="1" thickBot="1">
      <c r="B3" s="326"/>
      <c r="C3" s="327"/>
      <c r="D3" s="265" t="s">
        <v>7</v>
      </c>
      <c r="E3" s="266" t="s">
        <v>8</v>
      </c>
      <c r="F3" s="266" t="s">
        <v>189</v>
      </c>
      <c r="G3" s="267" t="s">
        <v>190</v>
      </c>
      <c r="H3" s="268" t="s">
        <v>9</v>
      </c>
      <c r="I3" s="265" t="s">
        <v>7</v>
      </c>
      <c r="J3" s="266" t="s">
        <v>8</v>
      </c>
      <c r="K3" s="266" t="s">
        <v>189</v>
      </c>
      <c r="L3" s="267" t="s">
        <v>190</v>
      </c>
      <c r="M3" s="268" t="s">
        <v>9</v>
      </c>
      <c r="N3" s="265" t="s">
        <v>7</v>
      </c>
      <c r="O3" s="266" t="s">
        <v>8</v>
      </c>
      <c r="P3" s="266" t="s">
        <v>189</v>
      </c>
      <c r="Q3" s="267" t="s">
        <v>190</v>
      </c>
      <c r="R3" s="268" t="s">
        <v>9</v>
      </c>
    </row>
    <row r="4" spans="2:18" ht="15" customHeight="1">
      <c r="B4" s="1" t="s">
        <v>191</v>
      </c>
      <c r="C4" s="2"/>
      <c r="D4" s="241">
        <v>1.8667579354068238</v>
      </c>
      <c r="E4" s="242">
        <v>1.9140904116620838</v>
      </c>
      <c r="F4" s="3">
        <v>2.2999999999999998</v>
      </c>
      <c r="G4" s="243">
        <v>1.855</v>
      </c>
      <c r="H4" s="65">
        <v>2.4431460140952321</v>
      </c>
      <c r="I4" s="241">
        <v>1.9292376312858295</v>
      </c>
      <c r="J4" s="242">
        <v>1.925708702569584</v>
      </c>
      <c r="K4" s="3">
        <v>2.5</v>
      </c>
      <c r="L4" s="243">
        <v>2.3159999999999998</v>
      </c>
      <c r="M4" s="65">
        <v>2.1080313698658815</v>
      </c>
      <c r="N4" s="241">
        <v>2.1451197073427437</v>
      </c>
      <c r="O4" s="242">
        <v>1.4705339506144943</v>
      </c>
      <c r="P4" s="3" t="s">
        <v>12</v>
      </c>
      <c r="Q4" s="243">
        <v>2.5910000000000002</v>
      </c>
      <c r="R4" s="65" t="s">
        <v>12</v>
      </c>
    </row>
    <row r="5" spans="2:18" ht="15" customHeight="1">
      <c r="B5" s="1"/>
      <c r="C5" s="2" t="s">
        <v>192</v>
      </c>
      <c r="D5" s="241">
        <v>0.7217621461712298</v>
      </c>
      <c r="E5" s="242">
        <v>1.6147375927464624</v>
      </c>
      <c r="F5" s="3">
        <v>1.4</v>
      </c>
      <c r="G5" s="3" t="s">
        <v>12</v>
      </c>
      <c r="H5" s="65">
        <v>0.80864894232159923</v>
      </c>
      <c r="I5" s="241">
        <v>1.9235294137067029</v>
      </c>
      <c r="J5" s="242">
        <v>1.8087716528990994</v>
      </c>
      <c r="K5" s="3">
        <v>2.2999999999999998</v>
      </c>
      <c r="L5" s="3" t="s">
        <v>12</v>
      </c>
      <c r="M5" s="65">
        <v>1.5340061235718183</v>
      </c>
      <c r="N5" s="241">
        <v>1.4215798385554166</v>
      </c>
      <c r="O5" s="242">
        <v>2.035119083694914</v>
      </c>
      <c r="P5" s="3" t="s">
        <v>12</v>
      </c>
      <c r="Q5" s="3" t="s">
        <v>12</v>
      </c>
      <c r="R5" s="65" t="s">
        <v>12</v>
      </c>
    </row>
    <row r="6" spans="2:18">
      <c r="B6" s="1"/>
      <c r="C6" s="2" t="s">
        <v>193</v>
      </c>
      <c r="D6" s="241">
        <v>1.000605044441258</v>
      </c>
      <c r="E6" s="242">
        <v>1.251411983302364</v>
      </c>
      <c r="F6" s="3">
        <v>0.4</v>
      </c>
      <c r="G6" s="3" t="s">
        <v>12</v>
      </c>
      <c r="H6" s="65">
        <v>1.7934790917221166</v>
      </c>
      <c r="I6" s="241">
        <v>1.698417717691612</v>
      </c>
      <c r="J6" s="242">
        <v>1.240746111253288</v>
      </c>
      <c r="K6" s="3">
        <v>-0.4</v>
      </c>
      <c r="L6" s="3" t="s">
        <v>12</v>
      </c>
      <c r="M6" s="65">
        <v>1.7609020843841972</v>
      </c>
      <c r="N6" s="241">
        <v>1.875274389065936</v>
      </c>
      <c r="O6" s="242">
        <v>0.53840573327526009</v>
      </c>
      <c r="P6" s="3" t="s">
        <v>12</v>
      </c>
      <c r="Q6" s="3" t="s">
        <v>12</v>
      </c>
      <c r="R6" s="65" t="s">
        <v>12</v>
      </c>
    </row>
    <row r="7" spans="2:18">
      <c r="B7" s="1"/>
      <c r="C7" s="2" t="s">
        <v>194</v>
      </c>
      <c r="D7" s="241">
        <v>2.9631321195807061</v>
      </c>
      <c r="E7" s="242">
        <v>8.923799205656513</v>
      </c>
      <c r="F7" s="3">
        <v>6.1</v>
      </c>
      <c r="G7" s="3" t="s">
        <v>12</v>
      </c>
      <c r="H7" s="65">
        <v>4.5578832179308693</v>
      </c>
      <c r="I7" s="241">
        <v>4.6258056289765221</v>
      </c>
      <c r="J7" s="242">
        <v>-0.3169023746460442</v>
      </c>
      <c r="K7" s="3">
        <v>2.5</v>
      </c>
      <c r="L7" s="3" t="s">
        <v>12</v>
      </c>
      <c r="M7" s="65">
        <v>2.1605260654916414</v>
      </c>
      <c r="N7" s="241">
        <v>-1.4002768404844943</v>
      </c>
      <c r="O7" s="242">
        <v>-5.9487898466405786</v>
      </c>
      <c r="P7" s="3" t="s">
        <v>12</v>
      </c>
      <c r="Q7" s="3" t="s">
        <v>12</v>
      </c>
      <c r="R7" s="65" t="s">
        <v>12</v>
      </c>
    </row>
    <row r="8" spans="2:18">
      <c r="B8" s="1"/>
      <c r="C8" s="2" t="s">
        <v>195</v>
      </c>
      <c r="D8" s="241">
        <v>2.294451118117081</v>
      </c>
      <c r="E8" s="242">
        <v>2.7185137632502743</v>
      </c>
      <c r="F8" s="3">
        <v>3.8</v>
      </c>
      <c r="G8" s="243">
        <v>3.5179999999999998</v>
      </c>
      <c r="H8" s="65">
        <v>3.4345785914051019</v>
      </c>
      <c r="I8" s="241">
        <v>2.6089919380989102</v>
      </c>
      <c r="J8" s="242">
        <v>3.872553545836932</v>
      </c>
      <c r="K8" s="3">
        <v>4</v>
      </c>
      <c r="L8" s="243">
        <v>3.7229999999999999</v>
      </c>
      <c r="M8" s="65">
        <v>3.0059375922304232</v>
      </c>
      <c r="N8" s="241">
        <v>3.9470798769492461</v>
      </c>
      <c r="O8" s="242">
        <v>4.0329254239761081</v>
      </c>
      <c r="P8" s="3" t="s">
        <v>12</v>
      </c>
      <c r="Q8" s="243">
        <v>3.5</v>
      </c>
      <c r="R8" s="65" t="s">
        <v>12</v>
      </c>
    </row>
    <row r="9" spans="2:18">
      <c r="B9" s="1"/>
      <c r="C9" s="2" t="s">
        <v>196</v>
      </c>
      <c r="D9" s="241">
        <v>2.1714570622062297</v>
      </c>
      <c r="E9" s="242">
        <v>4.353026791403658</v>
      </c>
      <c r="F9" s="3">
        <v>3.9</v>
      </c>
      <c r="G9" s="243">
        <v>3.2989999999999999</v>
      </c>
      <c r="H9" s="65">
        <v>2.7414835917793257</v>
      </c>
      <c r="I9" s="241">
        <v>3.2115817563179121</v>
      </c>
      <c r="J9" s="242">
        <v>3.6513884073241742</v>
      </c>
      <c r="K9" s="3">
        <v>3.2</v>
      </c>
      <c r="L9" s="243">
        <v>3.1059999999999999</v>
      </c>
      <c r="M9" s="65">
        <v>2.560107791999644</v>
      </c>
      <c r="N9" s="241">
        <v>2.594351364739083</v>
      </c>
      <c r="O9" s="242">
        <v>2.9833349563583189</v>
      </c>
      <c r="P9" s="3" t="s">
        <v>12</v>
      </c>
      <c r="Q9" s="243">
        <v>3.0790000000000002</v>
      </c>
      <c r="R9" s="65" t="s">
        <v>12</v>
      </c>
    </row>
    <row r="10" spans="2:18" ht="3.75" customHeight="1">
      <c r="B10" s="1"/>
      <c r="C10" s="2"/>
      <c r="D10" s="241"/>
      <c r="E10" s="242"/>
      <c r="F10" s="3"/>
      <c r="G10" s="243"/>
      <c r="H10" s="65"/>
      <c r="I10" s="241"/>
      <c r="J10" s="242"/>
      <c r="K10" s="3"/>
      <c r="L10" s="243"/>
      <c r="M10" s="65"/>
      <c r="N10" s="241"/>
      <c r="O10" s="242"/>
      <c r="P10" s="3"/>
      <c r="Q10" s="243"/>
      <c r="R10" s="65"/>
    </row>
    <row r="11" spans="2:18" s="59" customFormat="1" ht="16.5">
      <c r="B11" s="1" t="s">
        <v>197</v>
      </c>
      <c r="C11" s="2"/>
      <c r="D11" s="209">
        <v>4.3</v>
      </c>
      <c r="E11" s="3">
        <v>3.8925114972277353</v>
      </c>
      <c r="F11" s="3">
        <v>5.0999999999999996</v>
      </c>
      <c r="G11" s="64">
        <v>5.0570000000000004</v>
      </c>
      <c r="H11" s="65">
        <v>4.3813008668288189</v>
      </c>
      <c r="I11" s="209">
        <v>2.9</v>
      </c>
      <c r="J11" s="3">
        <v>3.6804543630786002</v>
      </c>
      <c r="K11" s="3">
        <v>3</v>
      </c>
      <c r="L11" s="64">
        <v>2.4209999999999998</v>
      </c>
      <c r="M11" s="65">
        <v>2.674488179068546</v>
      </c>
      <c r="N11" s="209">
        <v>3.2</v>
      </c>
      <c r="O11" s="3">
        <v>3.580296867417454</v>
      </c>
      <c r="P11" s="3" t="s">
        <v>12</v>
      </c>
      <c r="Q11" s="64">
        <v>2.0289999999999999</v>
      </c>
      <c r="R11" s="65" t="s">
        <v>12</v>
      </c>
    </row>
    <row r="12" spans="2:18" ht="3.75" customHeight="1">
      <c r="B12" s="1"/>
      <c r="C12" s="2"/>
      <c r="D12" s="241"/>
      <c r="E12" s="242"/>
      <c r="F12" s="3"/>
      <c r="G12" s="243"/>
      <c r="H12" s="65"/>
      <c r="I12" s="241"/>
      <c r="J12" s="242"/>
      <c r="K12" s="3"/>
      <c r="L12" s="243"/>
      <c r="M12" s="65"/>
      <c r="N12" s="241"/>
      <c r="O12" s="242"/>
      <c r="P12" s="3"/>
      <c r="Q12" s="243"/>
      <c r="R12" s="65"/>
    </row>
    <row r="13" spans="2:18">
      <c r="B13" s="1" t="s">
        <v>198</v>
      </c>
      <c r="C13" s="2"/>
      <c r="D13" s="241">
        <v>4.0616435544606588E-2</v>
      </c>
      <c r="E13" s="242">
        <v>0.26732022086009</v>
      </c>
      <c r="F13" s="3">
        <v>0.1</v>
      </c>
      <c r="G13" s="3" t="s">
        <v>12</v>
      </c>
      <c r="H13" s="65" t="s">
        <v>12</v>
      </c>
      <c r="I13" s="241">
        <v>1.7007449860045654E-2</v>
      </c>
      <c r="J13" s="242">
        <v>0.12672317617079543</v>
      </c>
      <c r="K13" s="3">
        <v>0.1</v>
      </c>
      <c r="L13" s="3" t="s">
        <v>12</v>
      </c>
      <c r="M13" s="65" t="s">
        <v>12</v>
      </c>
      <c r="N13" s="241">
        <v>1.6599416016532587E-2</v>
      </c>
      <c r="O13" s="242">
        <v>-1.3391366520132397E-2</v>
      </c>
      <c r="P13" s="3" t="s">
        <v>12</v>
      </c>
      <c r="Q13" s="3" t="s">
        <v>12</v>
      </c>
      <c r="R13" s="65" t="s">
        <v>12</v>
      </c>
    </row>
    <row r="14" spans="2:18">
      <c r="B14" s="1" t="s">
        <v>199</v>
      </c>
      <c r="C14" s="2"/>
      <c r="D14" s="241">
        <v>5.2363610586001013</v>
      </c>
      <c r="E14" s="242">
        <v>5.2844952657100688</v>
      </c>
      <c r="F14" s="3">
        <v>5.3</v>
      </c>
      <c r="G14" s="243">
        <v>5.6959999999999997</v>
      </c>
      <c r="H14" s="65">
        <v>5.3402086658198504</v>
      </c>
      <c r="I14" s="241">
        <v>5.50206337431056</v>
      </c>
      <c r="J14" s="242">
        <v>5.1548202397380249</v>
      </c>
      <c r="K14" s="3">
        <v>5.0999999999999996</v>
      </c>
      <c r="L14" s="243">
        <v>5.8170000000000002</v>
      </c>
      <c r="M14" s="65">
        <v>5.2976216996354504</v>
      </c>
      <c r="N14" s="241">
        <v>5.4986855363036833</v>
      </c>
      <c r="O14" s="242">
        <v>5.1732619871060574</v>
      </c>
      <c r="P14" s="3" t="s">
        <v>12</v>
      </c>
      <c r="Q14" s="243">
        <v>5.6959999999999997</v>
      </c>
      <c r="R14" s="65" t="s">
        <v>12</v>
      </c>
    </row>
    <row r="15" spans="2:18" s="59" customFormat="1">
      <c r="B15" s="1" t="s">
        <v>200</v>
      </c>
      <c r="C15" s="2"/>
      <c r="D15" s="209">
        <v>4.9833310464733245</v>
      </c>
      <c r="E15" s="3">
        <v>5.3010471204188558</v>
      </c>
      <c r="F15" s="3" t="s">
        <v>12</v>
      </c>
      <c r="G15" s="3" t="s">
        <v>12</v>
      </c>
      <c r="H15" s="65" t="s">
        <v>12</v>
      </c>
      <c r="I15" s="209">
        <v>4.5226291648139352</v>
      </c>
      <c r="J15" s="3">
        <v>5.3449347420758242</v>
      </c>
      <c r="K15" s="3" t="s">
        <v>12</v>
      </c>
      <c r="L15" s="3" t="s">
        <v>12</v>
      </c>
      <c r="M15" s="65" t="s">
        <v>12</v>
      </c>
      <c r="N15" s="209">
        <v>4.777133837832821</v>
      </c>
      <c r="O15" s="3">
        <v>5.0737463126843574</v>
      </c>
      <c r="P15" s="3" t="s">
        <v>12</v>
      </c>
      <c r="Q15" s="3" t="s">
        <v>12</v>
      </c>
      <c r="R15" s="65" t="s">
        <v>12</v>
      </c>
    </row>
    <row r="16" spans="2:18">
      <c r="B16" s="1" t="s">
        <v>138</v>
      </c>
      <c r="C16" s="2"/>
      <c r="D16" s="241">
        <v>5.0582478058611997</v>
      </c>
      <c r="E16" s="242">
        <v>5.3261048456782589</v>
      </c>
      <c r="F16" s="3">
        <v>5.8</v>
      </c>
      <c r="G16" s="243" t="s">
        <v>12</v>
      </c>
      <c r="H16" s="251">
        <v>5.3229227311415439</v>
      </c>
      <c r="I16" s="241">
        <v>4.4484910372921718</v>
      </c>
      <c r="J16" s="242">
        <v>6.1013701952116861</v>
      </c>
      <c r="K16" s="3">
        <v>5.3</v>
      </c>
      <c r="L16" s="243" t="s">
        <v>12</v>
      </c>
      <c r="M16" s="251">
        <v>3.9048709408298743</v>
      </c>
      <c r="N16" s="241">
        <v>4.8858463860130854</v>
      </c>
      <c r="O16" s="242">
        <v>5.1668667068543783</v>
      </c>
      <c r="P16" s="3" t="s">
        <v>12</v>
      </c>
      <c r="Q16" s="243" t="s">
        <v>12</v>
      </c>
      <c r="R16" s="251" t="s">
        <v>12</v>
      </c>
    </row>
    <row r="17" spans="1:18" ht="3.75" customHeight="1">
      <c r="B17" s="1"/>
      <c r="C17" s="2"/>
      <c r="D17" s="241"/>
      <c r="E17" s="242"/>
      <c r="F17" s="3"/>
      <c r="G17" s="243"/>
      <c r="H17" s="65"/>
      <c r="I17" s="241"/>
      <c r="J17" s="242"/>
      <c r="K17" s="3"/>
      <c r="L17" s="243"/>
      <c r="M17" s="65"/>
      <c r="N17" s="241"/>
      <c r="O17" s="242"/>
      <c r="P17" s="3"/>
      <c r="Q17" s="243"/>
      <c r="R17" s="65"/>
    </row>
    <row r="18" spans="1:18" s="59" customFormat="1">
      <c r="B18" s="1" t="s">
        <v>201</v>
      </c>
      <c r="C18" s="2"/>
      <c r="D18" s="281">
        <v>-4.3531638898157903</v>
      </c>
      <c r="E18" s="269">
        <v>-4.7199999977126721</v>
      </c>
      <c r="F18" s="3">
        <v>-4.7</v>
      </c>
      <c r="G18" s="64">
        <v>-4.726</v>
      </c>
      <c r="H18" s="65">
        <v>-4.6945760558103196</v>
      </c>
      <c r="I18" s="281">
        <v>-4.2963394439132694</v>
      </c>
      <c r="J18" s="269">
        <v>-3.72</v>
      </c>
      <c r="K18" s="3">
        <v>-4.0999999999999996</v>
      </c>
      <c r="L18" s="64">
        <v>-4.1790000000000003</v>
      </c>
      <c r="M18" s="65">
        <v>-3.63525292615462</v>
      </c>
      <c r="N18" s="281">
        <v>-4.0112509694024476</v>
      </c>
      <c r="O18" s="269">
        <v>-3</v>
      </c>
      <c r="P18" s="3" t="s">
        <v>12</v>
      </c>
      <c r="Q18" s="64">
        <v>-4.6269999999999998</v>
      </c>
      <c r="R18" s="65" t="s">
        <v>12</v>
      </c>
    </row>
    <row r="19" spans="1:18" s="59" customFormat="1">
      <c r="B19" s="1" t="s">
        <v>202</v>
      </c>
      <c r="C19" s="2"/>
      <c r="D19" s="281">
        <v>59.67447617245184</v>
      </c>
      <c r="E19" s="269">
        <v>59.6</v>
      </c>
      <c r="F19" s="3">
        <v>59.8</v>
      </c>
      <c r="G19" s="64">
        <v>57.829000000000001</v>
      </c>
      <c r="H19" s="65">
        <v>60.612148768200498</v>
      </c>
      <c r="I19" s="281">
        <v>60.498084339433113</v>
      </c>
      <c r="J19" s="269">
        <v>60.4</v>
      </c>
      <c r="K19" s="3">
        <v>61.8</v>
      </c>
      <c r="L19" s="64">
        <v>60.554000000000002</v>
      </c>
      <c r="M19" s="65">
        <v>62.387276901214399</v>
      </c>
      <c r="N19" s="281">
        <v>60.665200877345505</v>
      </c>
      <c r="O19" s="269">
        <v>60.5</v>
      </c>
      <c r="P19" s="3" t="s">
        <v>12</v>
      </c>
      <c r="Q19" s="64">
        <v>63.944000000000003</v>
      </c>
      <c r="R19" s="65" t="s">
        <v>12</v>
      </c>
    </row>
    <row r="20" spans="1:18" ht="3.75" customHeight="1">
      <c r="B20" s="1"/>
      <c r="C20" s="2"/>
      <c r="D20" s="209"/>
      <c r="E20" s="3"/>
      <c r="F20" s="3"/>
      <c r="G20" s="243"/>
      <c r="H20" s="65"/>
      <c r="I20" s="209"/>
      <c r="J20" s="3"/>
      <c r="K20" s="3"/>
      <c r="L20" s="243"/>
      <c r="M20" s="65"/>
      <c r="N20" s="209"/>
      <c r="O20" s="3"/>
      <c r="P20" s="3"/>
      <c r="Q20" s="243"/>
      <c r="R20" s="65"/>
    </row>
    <row r="21" spans="1:18" ht="15" thickBot="1">
      <c r="B21" s="66" t="s">
        <v>203</v>
      </c>
      <c r="C21" s="67"/>
      <c r="D21" s="282">
        <f>Summary!H49</f>
        <v>-2.1595187393288433</v>
      </c>
      <c r="E21" s="69">
        <v>-3.1539237007626819</v>
      </c>
      <c r="F21" s="69">
        <v>-2</v>
      </c>
      <c r="G21" s="270">
        <v>-1.448</v>
      </c>
      <c r="H21" s="68">
        <v>-0.60827098999764095</v>
      </c>
      <c r="I21" s="282">
        <f>Summary!I49</f>
        <v>-2.8230105134003218</v>
      </c>
      <c r="J21" s="69">
        <v>-3.0093858722133429</v>
      </c>
      <c r="K21" s="69">
        <v>-1.4</v>
      </c>
      <c r="L21" s="270">
        <v>-0.95499999999999996</v>
      </c>
      <c r="M21" s="68">
        <v>-0.178371064360066</v>
      </c>
      <c r="N21" s="282">
        <f>Summary!J49</f>
        <v>-1.8061969325094833</v>
      </c>
      <c r="O21" s="69">
        <v>-2.5167350981065364</v>
      </c>
      <c r="P21" s="69" t="s">
        <v>12</v>
      </c>
      <c r="Q21" s="244">
        <v>-0.63400000000000001</v>
      </c>
      <c r="R21" s="68" t="s">
        <v>12</v>
      </c>
    </row>
    <row r="22" spans="1:18">
      <c r="B22" s="63" t="s">
        <v>204</v>
      </c>
      <c r="D22" s="280"/>
      <c r="E22" s="280"/>
      <c r="F22" s="280"/>
      <c r="G22" s="280"/>
      <c r="H22" s="280"/>
      <c r="I22" s="280"/>
      <c r="J22" s="280"/>
      <c r="K22" s="280"/>
      <c r="L22" s="280"/>
      <c r="M22" s="280"/>
      <c r="N22" s="280"/>
      <c r="O22" s="280"/>
      <c r="P22" s="280"/>
      <c r="Q22" s="280"/>
      <c r="R22" s="9"/>
    </row>
    <row r="23" spans="1:18">
      <c r="B23" s="63" t="s">
        <v>205</v>
      </c>
      <c r="F23" s="63"/>
      <c r="K23" s="63"/>
      <c r="P23" s="63"/>
    </row>
    <row r="24" spans="1:18">
      <c r="A24" s="59"/>
      <c r="B24" s="63" t="s">
        <v>213</v>
      </c>
      <c r="F24" s="63"/>
      <c r="K24" s="63"/>
      <c r="P24" s="63"/>
      <c r="R24" s="9"/>
    </row>
    <row r="25" spans="1:18" s="59" customFormat="1">
      <c r="B25" s="271" t="s">
        <v>214</v>
      </c>
      <c r="C25" s="9"/>
      <c r="D25" s="271"/>
      <c r="E25" s="271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</row>
    <row r="26" spans="1:18">
      <c r="B26" s="9" t="s">
        <v>206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</row>
    <row r="27" spans="1:18">
      <c r="B27" s="63" t="s">
        <v>207</v>
      </c>
      <c r="F27" s="63"/>
      <c r="K27" s="63"/>
      <c r="P27" s="63"/>
    </row>
    <row r="28" spans="1:18">
      <c r="B28" s="63" t="s">
        <v>208</v>
      </c>
      <c r="F28" s="63"/>
      <c r="K28" s="63"/>
      <c r="P28" s="63"/>
    </row>
  </sheetData>
  <mergeCells count="4">
    <mergeCell ref="B2:C3"/>
    <mergeCell ref="D2:H2"/>
    <mergeCell ref="I2:M2"/>
    <mergeCell ref="N2:R2"/>
  </mergeCells>
  <pageMargins left="0.7" right="0.7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Summary</vt:lpstr>
      <vt:lpstr>GDP</vt:lpstr>
      <vt:lpstr>Inflation</vt:lpstr>
      <vt:lpstr>Labour Market</vt:lpstr>
      <vt:lpstr>Balance of Payments</vt:lpstr>
      <vt:lpstr>General Government</vt:lpstr>
      <vt:lpstr>Other institutions</vt:lpstr>
      <vt:lpstr>GDP!Print_Area</vt:lpstr>
      <vt:lpstr>Inflation!Print_Area</vt:lpstr>
      <vt:lpstr>'Labour Market'!Print_Area</vt:lpstr>
      <vt:lpstr>'Other institutions'!Print_Area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Fejes</dc:creator>
  <cp:lastModifiedBy>Cagaňová Henrieta</cp:lastModifiedBy>
  <cp:lastPrinted>2020-09-25T06:41:51Z</cp:lastPrinted>
  <dcterms:created xsi:type="dcterms:W3CDTF">2013-10-16T07:18:04Z</dcterms:created>
  <dcterms:modified xsi:type="dcterms:W3CDTF">2025-03-28T13:13:56Z</dcterms:modified>
</cp:coreProperties>
</file>