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BMPE\BMPE_2023_December\text\Podklady_predikcia\"/>
    </mc:Choice>
  </mc:AlternateContent>
  <xr:revisionPtr revIDLastSave="0" documentId="13_ncr:1_{29363393-0F75-49FE-A8DC-371B83E6E1B4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ummary" sheetId="23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externalReferences>
    <externalReference r:id="rId8"/>
  </externalReferences>
  <definedNames>
    <definedName name="_xlnm.Print_Area" localSheetId="1">GDP!$A$1:$AB$52</definedName>
    <definedName name="_xlnm.Print_Area" localSheetId="2">Inflation!$A$1:$AB$40</definedName>
    <definedName name="_xlnm.Print_Area" localSheetId="3">'Labour Market'!$A$1:$AF$69</definedName>
    <definedName name="_xlnm.Print_Area" localSheetId="6">'Other institutions'!$A$1:$R$29</definedName>
    <definedName name="_xlnm.Print_Area" localSheetId="0">Summary!$B$2:$N$78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1" i="18" l="1"/>
  <c r="N21" i="18"/>
  <c r="I21" i="18"/>
  <c r="D21" i="18"/>
  <c r="B2" i="23"/>
  <c r="B19" i="21" l="1"/>
  <c r="B2" i="21"/>
  <c r="H23" i="21"/>
  <c r="B27" i="17"/>
  <c r="B2" i="17"/>
  <c r="B30" i="14"/>
  <c r="B2" i="14"/>
  <c r="B2" i="13"/>
  <c r="B28" i="12"/>
  <c r="B15" i="12"/>
  <c r="B2" i="12"/>
  <c r="B55" i="14" l="1"/>
  <c r="L40" i="21" l="1"/>
  <c r="K25" i="21"/>
  <c r="K32" i="21"/>
  <c r="K23" i="21"/>
  <c r="K20" i="21"/>
  <c r="K28" i="17"/>
  <c r="K24" i="21" l="1"/>
  <c r="K26" i="21"/>
  <c r="K40" i="21"/>
  <c r="K27" i="21"/>
  <c r="K30" i="21"/>
  <c r="K29" i="21"/>
  <c r="K31" i="21"/>
  <c r="Q56" i="14"/>
  <c r="Q31" i="14"/>
  <c r="U31" i="14"/>
  <c r="K56" i="14"/>
  <c r="K31" i="14"/>
  <c r="Q29" i="12"/>
  <c r="Q16" i="12"/>
  <c r="L44" i="12"/>
  <c r="K44" i="12"/>
  <c r="L29" i="12"/>
  <c r="L16" i="12"/>
  <c r="M29" i="12" l="1"/>
  <c r="U29" i="12"/>
  <c r="Y29" i="12"/>
  <c r="M16" i="12"/>
  <c r="U16" i="12"/>
  <c r="Y16" i="12"/>
  <c r="J44" i="12"/>
  <c r="J29" i="12"/>
  <c r="K29" i="12"/>
  <c r="J16" i="12"/>
  <c r="K16" i="12"/>
  <c r="L25" i="21" l="1"/>
  <c r="J40" i="21"/>
  <c r="L20" i="21"/>
  <c r="J20" i="21"/>
  <c r="I20" i="21"/>
  <c r="H20" i="21"/>
  <c r="J28" i="17"/>
  <c r="J56" i="14"/>
  <c r="J31" i="14"/>
  <c r="I27" i="21"/>
  <c r="I44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H28" i="17"/>
  <c r="L28" i="17"/>
  <c r="Y56" i="14"/>
  <c r="U56" i="14"/>
  <c r="M56" i="14"/>
  <c r="Y31" i="14"/>
  <c r="M31" i="14"/>
  <c r="L56" i="14"/>
  <c r="I56" i="14"/>
  <c r="H56" i="14"/>
  <c r="H31" i="14"/>
  <c r="I31" i="14"/>
  <c r="L31" i="14"/>
  <c r="H44" i="12"/>
  <c r="H29" i="12"/>
  <c r="H16" i="12"/>
  <c r="L27" i="21" l="1"/>
  <c r="J31" i="21"/>
  <c r="I24" i="21"/>
  <c r="H25" i="21"/>
  <c r="H27" i="21"/>
  <c r="H32" i="21"/>
  <c r="H29" i="21"/>
  <c r="J24" i="21"/>
  <c r="I29" i="21"/>
  <c r="L26" i="21"/>
  <c r="H24" i="21"/>
  <c r="H40" i="21"/>
  <c r="J29" i="21"/>
  <c r="H30" i="21"/>
  <c r="I40" i="21"/>
  <c r="L32" i="21"/>
  <c r="I31" i="21"/>
  <c r="J32" i="21"/>
  <c r="L31" i="21"/>
  <c r="J30" i="21"/>
  <c r="I30" i="21"/>
  <c r="H26" i="21"/>
  <c r="J27" i="21"/>
  <c r="L29" i="21"/>
  <c r="L30" i="21"/>
  <c r="J23" i="21"/>
  <c r="I25" i="21"/>
  <c r="I26" i="21"/>
  <c r="I32" i="21"/>
  <c r="L24" i="21"/>
  <c r="J26" i="21"/>
  <c r="J25" i="21"/>
  <c r="I23" i="21"/>
  <c r="L23" i="21"/>
  <c r="H31" i="21"/>
</calcChain>
</file>

<file path=xl/sharedStrings.xml><?xml version="1.0" encoding="utf-8"?>
<sst xmlns="http://schemas.openxmlformats.org/spreadsheetml/2006/main" count="680" uniqueCount="220">
  <si>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</si>
  <si>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</si>
  <si>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</si>
  <si>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</si>
  <si>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</si>
  <si>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</si>
  <si>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</si>
  <si>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</si>
  <si>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</si>
  <si>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</si>
  <si>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</si>
  <si>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</si>
  <si>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Zdroj: NBS, ŠÚ SR</t>
  </si>
  <si>
    <t>-</t>
  </si>
  <si>
    <t>%</t>
  </si>
  <si>
    <t>% p. a.</t>
  </si>
  <si>
    <t>€</t>
  </si>
  <si>
    <t>ESA 2010, mil. €</t>
  </si>
  <si>
    <t xml:space="preserve"> Indicator</t>
  </si>
  <si>
    <t>Unit</t>
  </si>
  <si>
    <t>Actual</t>
  </si>
  <si>
    <t>HICP inflation</t>
  </si>
  <si>
    <t>year-on-year changes in %</t>
  </si>
  <si>
    <t>CPI inflation</t>
  </si>
  <si>
    <t>GDP deflator</t>
  </si>
  <si>
    <t>Gross domestic product</t>
  </si>
  <si>
    <t>year-on-year changes in %, constant prices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</si>
  <si>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</si>
  <si>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</si>
  <si>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</si>
  <si>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</si>
  <si>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</si>
  <si>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</si>
  <si>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EUR millions in constant prices</t>
  </si>
  <si>
    <t>Output gap</t>
  </si>
  <si>
    <t>% of potential output</t>
  </si>
  <si>
    <t>EUR millions in current prices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</si>
  <si>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</si>
  <si>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</si>
  <si>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</si>
  <si>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</si>
  <si>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</si>
  <si>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t>Unemployment rate</t>
  </si>
  <si>
    <t>Nominal compensation per employee</t>
  </si>
  <si>
    <t>[year-on-year changes in %, ESA 2010]</t>
  </si>
  <si>
    <t>Disposable income</t>
  </si>
  <si>
    <t>constant prices</t>
  </si>
  <si>
    <t>% of disposable income</t>
  </si>
  <si>
    <t>Total revenue</t>
  </si>
  <si>
    <t>% of GDP</t>
  </si>
  <si>
    <t>Total expenditure</t>
  </si>
  <si>
    <t>Cyclical component</t>
  </si>
  <si>
    <t>% of trend GDP</t>
  </si>
  <si>
    <t>Structural balance</t>
  </si>
  <si>
    <t>Cyclically adjusted primary balance</t>
  </si>
  <si>
    <t>year-on-year change in p. p.</t>
  </si>
  <si>
    <t>General government gross debt</t>
  </si>
  <si>
    <t>Goods balance</t>
  </si>
  <si>
    <t>Current acount</t>
  </si>
  <si>
    <t>Slovakia´s foreign demand</t>
  </si>
  <si>
    <t>level</t>
  </si>
  <si>
    <t xml:space="preserve">Non-energy commodity prices in USD 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</si>
  <si>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</si>
  <si>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</si>
  <si>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Prices</t>
  </si>
  <si>
    <t>Economic activity</t>
  </si>
  <si>
    <t>Labour market</t>
  </si>
  <si>
    <t>Households</t>
  </si>
  <si>
    <t>Balance of payments</t>
  </si>
  <si>
    <t>External environment and technical assumptions</t>
  </si>
  <si>
    <t>Source: NBS, ECB, SO SR</t>
  </si>
  <si>
    <t xml:space="preserve">Note: 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</si>
  <si>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</si>
  <si>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</si>
  <si>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</si>
  <si>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</si>
  <si>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5) Average monthly wages ESA 2010</t>
  </si>
  <si>
    <t xml:space="preserve">  6) Wages ESA 2010,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</si>
  <si>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</si>
  <si>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</si>
  <si>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</si>
  <si>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</si>
  <si>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</si>
  <si>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</si>
  <si>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</si>
  <si>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Tab. 1 Gross domestic product</t>
  </si>
  <si>
    <t>Indicator</t>
  </si>
  <si>
    <t>mil. € in curr. p.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</si>
  <si>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</si>
  <si>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</si>
  <si>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</si>
  <si>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</si>
  <si>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</si>
  <si>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growth in %, const. p.</t>
  </si>
  <si>
    <t>p.p., const. p.</t>
  </si>
  <si>
    <t>Change in inventories</t>
  </si>
  <si>
    <t>Private investment</t>
  </si>
  <si>
    <t>Public investment</t>
  </si>
  <si>
    <t>Source: NBS, SO SR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</si>
  <si>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</si>
  <si>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</si>
  <si>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</si>
  <si>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</si>
  <si>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</si>
  <si>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</si>
  <si>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</si>
  <si>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</si>
  <si>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</si>
  <si>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</si>
  <si>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</si>
  <si>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</si>
  <si>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</si>
  <si>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</si>
  <si>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</si>
  <si>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</si>
  <si>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</si>
  <si>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t>growth %</t>
  </si>
  <si>
    <t>1) Export deflator / import deflator</t>
  </si>
  <si>
    <t>2) Compensation per employee in current prices / labour productivity ESA 2010 in constant prices</t>
  </si>
  <si>
    <t>growth %, y-o-y, nsa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</si>
  <si>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</si>
  <si>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</si>
  <si>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</si>
  <si>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</si>
  <si>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</si>
  <si>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</si>
  <si>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</si>
  <si>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</si>
  <si>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</si>
  <si>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t>Average wage, private sector</t>
  </si>
  <si>
    <t>Average wage, real</t>
  </si>
  <si>
    <t>€, const. p.</t>
  </si>
  <si>
    <t>Compensation of employees</t>
  </si>
  <si>
    <t>% of GDP, curr. p.</t>
  </si>
  <si>
    <t>Demography</t>
  </si>
  <si>
    <t>Working age population</t>
  </si>
  <si>
    <t>Labour force</t>
  </si>
  <si>
    <t>growth in %</t>
  </si>
  <si>
    <t>change in p.p.</t>
  </si>
  <si>
    <t>Working age population (15 - 64 y.)</t>
  </si>
  <si>
    <t>1) Average monthly wages according to ESA 2010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</si>
  <si>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</si>
  <si>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</si>
  <si>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</si>
  <si>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</si>
  <si>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</si>
  <si>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</si>
  <si>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€,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</si>
  <si>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</si>
  <si>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</si>
  <si>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</si>
  <si>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</si>
  <si>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</si>
  <si>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</si>
  <si>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</si>
  <si>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</si>
  <si>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Trade balance (goods and services)</t>
  </si>
  <si>
    <t>Current account</t>
  </si>
  <si>
    <t>Memo item: nominal GDP</t>
  </si>
  <si>
    <t>ESA 2010, mil. €, curr. p.</t>
  </si>
  <si>
    <t>Tab. 5 General Government  (S.13)</t>
  </si>
  <si>
    <t>Balance of revenues and expenditures</t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</si>
  <si>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</si>
  <si>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</si>
  <si>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</si>
  <si>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</si>
  <si>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</si>
  <si>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</si>
  <si>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</si>
  <si>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</si>
  <si>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</si>
  <si>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</si>
  <si>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</si>
  <si>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</si>
  <si>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</si>
  <si>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</si>
  <si>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</si>
  <si>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</si>
  <si>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</si>
  <si>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</si>
  <si>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</si>
  <si>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</si>
  <si>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</si>
  <si>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</si>
  <si>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</si>
  <si>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EC</t>
  </si>
  <si>
    <t>IMF</t>
  </si>
  <si>
    <t>1) IMF: index CPI</t>
  </si>
  <si>
    <t>Source:</t>
  </si>
  <si>
    <r>
      <t>thousands of persons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</si>
  <si>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>NAIRU estimate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</si>
  <si>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>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</si>
  <si>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</si>
  <si>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>Nominal wages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</si>
  <si>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>Real wages</t>
    </r>
    <r>
      <rPr>
        <vertAlign val="superscript"/>
        <sz val="11"/>
        <color indexed="8"/>
        <rFont val="Times New Roman"/>
        <family val="1"/>
        <charset val="238"/>
      </rPr>
      <t>6)</t>
    </r>
  </si>
  <si>
    <r>
      <t>Saving ratio</t>
    </r>
    <r>
      <rPr>
        <vertAlign val="superscript"/>
        <sz val="11"/>
        <color indexed="8"/>
        <rFont val="Times New Roman"/>
        <family val="1"/>
        <charset val="238"/>
      </rPr>
      <t>7)</t>
    </r>
  </si>
  <si>
    <r>
      <t>General government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</si>
  <si>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r>
      <t>General government balance</t>
    </r>
    <r>
      <rPr>
        <vertAlign val="superscript"/>
        <sz val="11"/>
        <color indexed="8"/>
        <rFont val="Times New Roman"/>
        <family val="1"/>
        <charset val="238"/>
      </rPr>
      <t>9)</t>
    </r>
  </si>
  <si>
    <r>
      <t>Fiscal stance</t>
    </r>
    <r>
      <rPr>
        <vertAlign val="superscript"/>
        <sz val="11"/>
        <color indexed="8"/>
        <rFont val="Times New Roman"/>
        <family val="1"/>
        <charset val="238"/>
      </rPr>
      <t>10)</t>
    </r>
  </si>
  <si>
    <r>
      <t>Exchange rate (EUR/USD)</t>
    </r>
    <r>
      <rPr>
        <vertAlign val="superscript"/>
        <sz val="11"/>
        <color indexed="8"/>
        <rFont val="Times New Roman"/>
        <family val="1"/>
        <charset val="238"/>
      </rPr>
      <t xml:space="preserve">11)12) </t>
    </r>
  </si>
  <si>
    <r>
      <t>Oil price in USD</t>
    </r>
    <r>
      <rPr>
        <vertAlign val="superscript"/>
        <sz val="11"/>
        <color indexed="8"/>
        <rFont val="Times New Roman"/>
        <family val="1"/>
        <charset val="238"/>
      </rPr>
      <t xml:space="preserve">11)12) </t>
    </r>
  </si>
  <si>
    <r>
      <t>Oil price in USD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</si>
  <si>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</si>
  <si>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Terms of trade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</si>
  <si>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>Unit labour costs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</si>
  <si>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Average wage, nominal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</si>
  <si>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>Average wage except private sector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</si>
  <si>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Participation rate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</si>
  <si>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>NAIRU estimate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</si>
  <si>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>General government balance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</si>
  <si>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>Fiscal stance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</si>
  <si>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HICP inflation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</si>
  <si>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National Bank of Slovakia - Medium-Term Forecast 2023Q4</t>
  </si>
  <si>
    <t>European Commision -  European Economic Forecast (Autumn Forecast, November 2023)</t>
  </si>
  <si>
    <t>Internation Monetary Fund - World Economic Outlook (October 2023)</t>
  </si>
  <si>
    <t>OECD - Economic Outlook 114 (November 2023)</t>
  </si>
  <si>
    <t xml:space="preserve"> </t>
  </si>
  <si>
    <t>Institute for Financial Policy - Macroeconomic Forecast (December 2023), GG deficit (budgetary targets) and GG debt from the Budget draft for the years 2024 to 2026</t>
  </si>
  <si>
    <t>Difference vis-à-vis  autumn forecast MTF-2023Q3</t>
  </si>
  <si>
    <t>Winter medium-term forecast (MTF-2023Q4) - scenario with government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</si>
</sst>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5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vertAlign val="superscript"/>
      <sz val="11"/>
      <color indexed="8"/>
      <name val="Times New Roman"/>
      <family val="1"/>
      <charset val="238"/>
    </font>
    <font>
      <b/>
      <i/>
      <vertAlign val="superscript"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22">
    <xf numFmtId="0" fontId="0" fillId="0" borderId="0" xfId="0"/>
    <xf numFmtId="0" fontId="42" fillId="26" borderId="13" xfId="0" applyFont="1" applyFill="1" applyBorder="1" applyAlignment="1">
      <alignment horizontal="center" vertical="center" textRotation="90" wrapText="1"/>
    </xf>
    <xf numFmtId="0" fontId="42" fillId="26" borderId="14" xfId="0" applyFont="1" applyFill="1" applyBorder="1" applyAlignment="1">
      <alignment horizontal="center" vertical="center" textRotation="90" wrapText="1"/>
    </xf>
    <xf numFmtId="0" fontId="43" fillId="26" borderId="15" xfId="0" applyFont="1" applyFill="1" applyBorder="1"/>
    <xf numFmtId="0" fontId="43" fillId="26" borderId="16" xfId="0" applyFont="1" applyFill="1" applyBorder="1"/>
    <xf numFmtId="165" fontId="43" fillId="0" borderId="18" xfId="0" applyNumberFormat="1" applyFont="1" applyFill="1" applyBorder="1" applyAlignment="1">
      <alignment horizontal="center"/>
    </xf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6" fillId="0" borderId="0" xfId="0" applyFont="1"/>
    <xf numFmtId="0" fontId="43" fillId="0" borderId="0" xfId="0" applyFont="1"/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27" borderId="25" xfId="0" applyFont="1" applyFill="1" applyBorder="1"/>
    <xf numFmtId="0" fontId="43" fillId="27" borderId="26" xfId="0" applyFont="1" applyFill="1" applyBorder="1"/>
    <xf numFmtId="0" fontId="43" fillId="27" borderId="27" xfId="0" applyFont="1" applyFill="1" applyBorder="1"/>
    <xf numFmtId="0" fontId="43" fillId="27" borderId="27" xfId="0" applyFont="1" applyFill="1" applyBorder="1" applyAlignment="1">
      <alignment horizontal="right"/>
    </xf>
    <xf numFmtId="0" fontId="43" fillId="27" borderId="28" xfId="0" applyFont="1" applyFill="1" applyBorder="1" applyAlignment="1">
      <alignment horizontal="center"/>
    </xf>
    <xf numFmtId="0" fontId="43" fillId="27" borderId="26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0" borderId="15" xfId="0" applyFont="1" applyBorder="1"/>
    <xf numFmtId="0" fontId="43" fillId="0" borderId="30" xfId="0" applyFont="1" applyBorder="1"/>
    <xf numFmtId="0" fontId="43" fillId="0" borderId="30" xfId="0" applyFont="1" applyBorder="1" applyAlignment="1">
      <alignment horizontal="right"/>
    </xf>
    <xf numFmtId="165" fontId="43" fillId="26" borderId="18" xfId="0" applyNumberFormat="1" applyFont="1" applyFill="1" applyBorder="1" applyAlignment="1">
      <alignment horizontal="right"/>
    </xf>
    <xf numFmtId="165" fontId="43" fillId="26" borderId="0" xfId="0" applyNumberFormat="1" applyFont="1" applyFill="1" applyBorder="1" applyAlignment="1">
      <alignment horizontal="right"/>
    </xf>
    <xf numFmtId="165" fontId="43" fillId="26" borderId="31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 applyAlignment="1">
      <alignment horizontal="right"/>
    </xf>
    <xf numFmtId="165" fontId="43" fillId="0" borderId="0" xfId="0" applyNumberFormat="1" applyFont="1"/>
    <xf numFmtId="165" fontId="43" fillId="0" borderId="18" xfId="0" applyNumberFormat="1" applyFont="1" applyBorder="1" applyAlignment="1">
      <alignment horizontal="right"/>
    </xf>
    <xf numFmtId="165" fontId="43" fillId="0" borderId="16" xfId="0" applyNumberFormat="1" applyFont="1" applyBorder="1" applyAlignment="1">
      <alignment horizontal="right"/>
    </xf>
    <xf numFmtId="165" fontId="43" fillId="27" borderId="28" xfId="0" applyNumberFormat="1" applyFont="1" applyFill="1" applyBorder="1" applyAlignment="1">
      <alignment horizontal="right"/>
    </xf>
    <xf numFmtId="165" fontId="43" fillId="27" borderId="26" xfId="0" applyNumberFormat="1" applyFont="1" applyFill="1" applyBorder="1" applyAlignment="1">
      <alignment horizontal="right"/>
    </xf>
    <xf numFmtId="165" fontId="43" fillId="27" borderId="29" xfId="0" applyNumberFormat="1" applyFont="1" applyFill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27" borderId="28" xfId="0" applyFont="1" applyFill="1" applyBorder="1" applyAlignment="1">
      <alignment horizontal="right"/>
    </xf>
    <xf numFmtId="0" fontId="43" fillId="27" borderId="26" xfId="0" applyFont="1" applyFill="1" applyBorder="1" applyAlignment="1">
      <alignment horizontal="right"/>
    </xf>
    <xf numFmtId="1" fontId="43" fillId="0" borderId="18" xfId="0" applyNumberFormat="1" applyFont="1" applyBorder="1" applyAlignment="1">
      <alignment horizontal="right"/>
    </xf>
    <xf numFmtId="0" fontId="43" fillId="0" borderId="0" xfId="0" applyFont="1" applyFill="1" applyBorder="1"/>
    <xf numFmtId="0" fontId="43" fillId="26" borderId="30" xfId="0" applyFont="1" applyFill="1" applyBorder="1" applyAlignment="1">
      <alignment horizontal="right"/>
    </xf>
    <xf numFmtId="0" fontId="49" fillId="27" borderId="27" xfId="0" applyFont="1" applyFill="1" applyBorder="1"/>
    <xf numFmtId="165" fontId="43" fillId="0" borderId="32" xfId="0" applyNumberFormat="1" applyFont="1" applyBorder="1" applyAlignment="1">
      <alignment horizontal="right"/>
    </xf>
    <xf numFmtId="2" fontId="43" fillId="0" borderId="18" xfId="0" applyNumberFormat="1" applyFont="1" applyBorder="1" applyAlignment="1">
      <alignment horizontal="right"/>
    </xf>
    <xf numFmtId="0" fontId="43" fillId="0" borderId="33" xfId="0" applyFont="1" applyBorder="1"/>
    <xf numFmtId="0" fontId="43" fillId="0" borderId="34" xfId="0" applyFont="1" applyBorder="1"/>
    <xf numFmtId="0" fontId="43" fillId="0" borderId="35" xfId="0" applyFont="1" applyBorder="1"/>
    <xf numFmtId="0" fontId="43" fillId="0" borderId="35" xfId="0" applyFont="1" applyBorder="1" applyAlignment="1">
      <alignment horizontal="right"/>
    </xf>
    <xf numFmtId="0" fontId="43" fillId="0" borderId="0" xfId="0" applyFont="1" applyFill="1"/>
    <xf numFmtId="0" fontId="46" fillId="26" borderId="0" xfId="0" applyFont="1" applyFill="1"/>
    <xf numFmtId="0" fontId="43" fillId="26" borderId="0" xfId="0" applyFont="1" applyFill="1"/>
    <xf numFmtId="0" fontId="42" fillId="26" borderId="35" xfId="0" applyFont="1" applyFill="1" applyBorder="1" applyAlignment="1">
      <alignment horizontal="center" vertical="center" textRotation="90" wrapText="1"/>
    </xf>
    <xf numFmtId="0" fontId="42" fillId="26" borderId="36" xfId="0" applyFont="1" applyFill="1" applyBorder="1" applyAlignment="1">
      <alignment horizontal="center" vertical="center" textRotation="90" wrapText="1"/>
    </xf>
    <xf numFmtId="165" fontId="43" fillId="0" borderId="30" xfId="0" applyNumberFormat="1" applyFont="1" applyFill="1" applyBorder="1" applyAlignment="1">
      <alignment horizontal="center"/>
    </xf>
    <xf numFmtId="165" fontId="43" fillId="0" borderId="16" xfId="0" applyNumberFormat="1" applyFont="1" applyFill="1" applyBorder="1" applyAlignment="1">
      <alignment horizontal="center"/>
    </xf>
    <xf numFmtId="0" fontId="43" fillId="26" borderId="33" xfId="0" applyFont="1" applyFill="1" applyBorder="1"/>
    <xf numFmtId="0" fontId="43" fillId="26" borderId="36" xfId="0" applyFont="1" applyFill="1" applyBorder="1"/>
    <xf numFmtId="165" fontId="43" fillId="0" borderId="36" xfId="0" applyNumberFormat="1" applyFont="1" applyFill="1" applyBorder="1" applyAlignment="1">
      <alignment horizontal="center"/>
    </xf>
    <xf numFmtId="165" fontId="43" fillId="0" borderId="14" xfId="0" applyNumberFormat="1" applyFont="1" applyFill="1" applyBorder="1" applyAlignment="1">
      <alignment horizontal="center"/>
    </xf>
    <xf numFmtId="0" fontId="43" fillId="26" borderId="0" xfId="0" applyFont="1" applyFill="1" applyBorder="1"/>
    <xf numFmtId="0" fontId="48" fillId="0" borderId="0" xfId="0" applyFont="1" applyFill="1"/>
    <xf numFmtId="0" fontId="51" fillId="27" borderId="37" xfId="0" applyFont="1" applyFill="1" applyBorder="1" applyAlignment="1">
      <alignment horizontal="left" vertical="center"/>
    </xf>
    <xf numFmtId="0" fontId="51" fillId="27" borderId="32" xfId="0" applyFont="1" applyFill="1" applyBorder="1" applyAlignment="1">
      <alignment horizontal="left" vertical="center"/>
    </xf>
    <xf numFmtId="0" fontId="51" fillId="27" borderId="38" xfId="0" applyFont="1" applyFill="1" applyBorder="1" applyAlignment="1">
      <alignment horizontal="left" vertical="center"/>
    </xf>
    <xf numFmtId="0" fontId="44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 wrapText="1"/>
    </xf>
    <xf numFmtId="0" fontId="43" fillId="26" borderId="20" xfId="0" applyFont="1" applyFill="1" applyBorder="1" applyAlignment="1">
      <alignment horizontal="center" vertical="center"/>
    </xf>
    <xf numFmtId="0" fontId="43" fillId="26" borderId="40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left" vertical="center"/>
    </xf>
    <xf numFmtId="0" fontId="49" fillId="26" borderId="30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16" xfId="0" applyFont="1" applyFill="1" applyBorder="1" applyAlignment="1">
      <alignment horizontal="center" vertical="center"/>
    </xf>
    <xf numFmtId="3" fontId="43" fillId="26" borderId="18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 vertical="center"/>
    </xf>
    <xf numFmtId="3" fontId="43" fillId="26" borderId="16" xfId="0" applyNumberFormat="1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left" vertical="center"/>
    </xf>
    <xf numFmtId="3" fontId="43" fillId="26" borderId="18" xfId="0" applyNumberFormat="1" applyFont="1" applyFill="1" applyBorder="1" applyAlignment="1">
      <alignment horizontal="right"/>
    </xf>
    <xf numFmtId="3" fontId="43" fillId="26" borderId="0" xfId="0" applyNumberFormat="1" applyFont="1" applyFill="1" applyBorder="1" applyAlignment="1">
      <alignment horizontal="right"/>
    </xf>
    <xf numFmtId="3" fontId="43" fillId="26" borderId="16" xfId="0" applyNumberFormat="1" applyFont="1" applyFill="1" applyBorder="1" applyAlignment="1">
      <alignment horizontal="right"/>
    </xf>
    <xf numFmtId="0" fontId="49" fillId="26" borderId="0" xfId="0" applyFont="1" applyFill="1" applyBorder="1"/>
    <xf numFmtId="0" fontId="43" fillId="26" borderId="30" xfId="0" applyFont="1" applyFill="1" applyBorder="1"/>
    <xf numFmtId="0" fontId="45" fillId="26" borderId="33" xfId="0" applyFont="1" applyFill="1" applyBorder="1"/>
    <xf numFmtId="0" fontId="43" fillId="26" borderId="34" xfId="0" applyFont="1" applyFill="1" applyBorder="1"/>
    <xf numFmtId="0" fontId="43" fillId="26" borderId="35" xfId="0" applyFont="1" applyFill="1" applyBorder="1"/>
    <xf numFmtId="0" fontId="43" fillId="26" borderId="35" xfId="0" applyFont="1" applyFill="1" applyBorder="1" applyAlignment="1">
      <alignment horizontal="right"/>
    </xf>
    <xf numFmtId="3" fontId="43" fillId="26" borderId="14" xfId="0" applyNumberFormat="1" applyFont="1" applyFill="1" applyBorder="1"/>
    <xf numFmtId="3" fontId="43" fillId="26" borderId="34" xfId="0" applyNumberFormat="1" applyFont="1" applyFill="1" applyBorder="1"/>
    <xf numFmtId="3" fontId="43" fillId="26" borderId="36" xfId="0" applyNumberFormat="1" applyFont="1" applyFill="1" applyBorder="1"/>
    <xf numFmtId="0" fontId="43" fillId="26" borderId="0" xfId="0" applyFont="1" applyFill="1" applyBorder="1" applyAlignment="1">
      <alignment horizontal="right"/>
    </xf>
    <xf numFmtId="0" fontId="44" fillId="26" borderId="15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30" xfId="0" applyFont="1" applyFill="1" applyBorder="1" applyAlignment="1">
      <alignment horizontal="left" vertical="center"/>
    </xf>
    <xf numFmtId="166" fontId="43" fillId="26" borderId="18" xfId="0" applyNumberFormat="1" applyFont="1" applyFill="1" applyBorder="1" applyAlignment="1">
      <alignment horizontal="right"/>
    </xf>
    <xf numFmtId="166" fontId="43" fillId="26" borderId="0" xfId="0" applyNumberFormat="1" applyFont="1" applyFill="1" applyBorder="1" applyAlignment="1">
      <alignment horizontal="right"/>
    </xf>
    <xf numFmtId="166" fontId="43" fillId="26" borderId="16" xfId="0" applyNumberFormat="1" applyFont="1" applyFill="1" applyBorder="1" applyAlignment="1">
      <alignment horizontal="right"/>
    </xf>
    <xf numFmtId="166" fontId="43" fillId="0" borderId="18" xfId="0" applyNumberFormat="1" applyFont="1" applyFill="1" applyBorder="1" applyAlignment="1">
      <alignment horizontal="right"/>
    </xf>
    <xf numFmtId="166" fontId="43" fillId="0" borderId="0" xfId="0" applyNumberFormat="1" applyFont="1" applyFill="1" applyBorder="1" applyAlignment="1">
      <alignment horizontal="right"/>
    </xf>
    <xf numFmtId="166" fontId="43" fillId="0" borderId="16" xfId="0" applyNumberFormat="1" applyFont="1" applyFill="1" applyBorder="1" applyAlignment="1">
      <alignment horizontal="right"/>
    </xf>
    <xf numFmtId="166" fontId="43" fillId="0" borderId="0" xfId="0" applyNumberFormat="1" applyFont="1" applyFill="1"/>
    <xf numFmtId="0" fontId="45" fillId="26" borderId="15" xfId="0" applyFont="1" applyFill="1" applyBorder="1"/>
    <xf numFmtId="166" fontId="43" fillId="26" borderId="18" xfId="0" applyNumberFormat="1" applyFont="1" applyFill="1" applyBorder="1"/>
    <xf numFmtId="166" fontId="43" fillId="26" borderId="0" xfId="0" applyNumberFormat="1" applyFont="1" applyFill="1" applyBorder="1"/>
    <xf numFmtId="166" fontId="43" fillId="26" borderId="16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3" fontId="43" fillId="26" borderId="0" xfId="0" applyNumberFormat="1" applyFont="1" applyFill="1"/>
    <xf numFmtId="0" fontId="49" fillId="26" borderId="41" xfId="0" applyFont="1" applyFill="1" applyBorder="1" applyAlignment="1">
      <alignment horizontal="center"/>
    </xf>
    <xf numFmtId="0" fontId="43" fillId="26" borderId="42" xfId="0" applyFont="1" applyFill="1" applyBorder="1" applyAlignment="1">
      <alignment horizontal="center"/>
    </xf>
    <xf numFmtId="0" fontId="43" fillId="26" borderId="23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3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5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/>
    </xf>
    <xf numFmtId="0" fontId="43" fillId="26" borderId="30" xfId="0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/>
    </xf>
    <xf numFmtId="3" fontId="43" fillId="26" borderId="16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right"/>
    </xf>
    <xf numFmtId="3" fontId="43" fillId="26" borderId="0" xfId="0" applyNumberFormat="1" applyFont="1" applyFill="1" applyBorder="1"/>
    <xf numFmtId="3" fontId="43" fillId="26" borderId="30" xfId="0" applyNumberFormat="1" applyFont="1" applyFill="1" applyBorder="1"/>
    <xf numFmtId="3" fontId="43" fillId="26" borderId="16" xfId="0" applyNumberFormat="1" applyFont="1" applyFill="1" applyBorder="1"/>
    <xf numFmtId="3" fontId="43" fillId="26" borderId="18" xfId="0" applyNumberFormat="1" applyFont="1" applyFill="1" applyBorder="1"/>
    <xf numFmtId="166" fontId="43" fillId="28" borderId="0" xfId="0" applyNumberFormat="1" applyFont="1" applyFill="1" applyBorder="1"/>
    <xf numFmtId="3" fontId="43" fillId="28" borderId="30" xfId="0" applyNumberFormat="1" applyFont="1" applyFill="1" applyBorder="1"/>
    <xf numFmtId="3" fontId="43" fillId="28" borderId="16" xfId="0" applyNumberFormat="1" applyFont="1" applyFill="1" applyBorder="1"/>
    <xf numFmtId="165" fontId="43" fillId="26" borderId="18" xfId="0" applyNumberFormat="1" applyFont="1" applyFill="1" applyBorder="1"/>
    <xf numFmtId="165" fontId="43" fillId="26" borderId="0" xfId="0" applyNumberFormat="1" applyFont="1" applyFill="1" applyBorder="1"/>
    <xf numFmtId="165" fontId="43" fillId="26" borderId="30" xfId="0" applyNumberFormat="1" applyFont="1" applyFill="1" applyBorder="1"/>
    <xf numFmtId="3" fontId="43" fillId="26" borderId="35" xfId="0" applyNumberFormat="1" applyFont="1" applyFill="1" applyBorder="1"/>
    <xf numFmtId="3" fontId="43" fillId="28" borderId="34" xfId="0" applyNumberFormat="1" applyFont="1" applyFill="1" applyBorder="1"/>
    <xf numFmtId="3" fontId="43" fillId="28" borderId="35" xfId="0" applyNumberFormat="1" applyFont="1" applyFill="1" applyBorder="1"/>
    <xf numFmtId="3" fontId="43" fillId="28" borderId="36" xfId="0" applyNumberFormat="1" applyFont="1" applyFill="1" applyBorder="1"/>
    <xf numFmtId="165" fontId="43" fillId="26" borderId="30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/>
    <xf numFmtId="166" fontId="43" fillId="26" borderId="30" xfId="0" applyNumberFormat="1" applyFont="1" applyFill="1" applyBorder="1" applyAlignment="1">
      <alignment horizontal="right"/>
    </xf>
    <xf numFmtId="0" fontId="43" fillId="26" borderId="18" xfId="0" applyFont="1" applyFill="1" applyBorder="1"/>
    <xf numFmtId="0" fontId="43" fillId="28" borderId="30" xfId="0" applyFont="1" applyFill="1" applyBorder="1"/>
    <xf numFmtId="0" fontId="43" fillId="28" borderId="16" xfId="0" applyFont="1" applyFill="1" applyBorder="1"/>
    <xf numFmtId="165" fontId="43" fillId="26" borderId="14" xfId="0" applyNumberFormat="1" applyFont="1" applyFill="1" applyBorder="1"/>
    <xf numFmtId="165" fontId="43" fillId="26" borderId="34" xfId="0" applyNumberFormat="1" applyFont="1" applyFill="1" applyBorder="1"/>
    <xf numFmtId="165" fontId="43" fillId="26" borderId="35" xfId="0" applyNumberFormat="1" applyFont="1" applyFill="1" applyBorder="1"/>
    <xf numFmtId="0" fontId="43" fillId="28" borderId="34" xfId="0" applyFont="1" applyFill="1" applyBorder="1"/>
    <xf numFmtId="0" fontId="43" fillId="28" borderId="35" xfId="0" applyFont="1" applyFill="1" applyBorder="1"/>
    <xf numFmtId="0" fontId="43" fillId="28" borderId="36" xfId="0" applyFont="1" applyFill="1" applyBorder="1"/>
    <xf numFmtId="165" fontId="43" fillId="26" borderId="0" xfId="0" applyNumberFormat="1" applyFont="1" applyFill="1"/>
    <xf numFmtId="0" fontId="43" fillId="26" borderId="31" xfId="0" applyFont="1" applyFill="1" applyBorder="1" applyAlignment="1">
      <alignment horizontal="center"/>
    </xf>
    <xf numFmtId="166" fontId="43" fillId="26" borderId="30" xfId="0" applyNumberFormat="1" applyFont="1" applyFill="1" applyBorder="1"/>
    <xf numFmtId="166" fontId="43" fillId="26" borderId="31" xfId="0" applyNumberFormat="1" applyFont="1" applyFill="1" applyBorder="1"/>
    <xf numFmtId="166" fontId="43" fillId="28" borderId="30" xfId="0" applyNumberFormat="1" applyFont="1" applyFill="1" applyBorder="1"/>
    <xf numFmtId="166" fontId="43" fillId="28" borderId="31" xfId="0" applyNumberFormat="1" applyFont="1" applyFill="1" applyBorder="1"/>
    <xf numFmtId="166" fontId="43" fillId="28" borderId="16" xfId="0" applyNumberFormat="1" applyFont="1" applyFill="1" applyBorder="1"/>
    <xf numFmtId="0" fontId="43" fillId="26" borderId="31" xfId="0" applyFont="1" applyFill="1" applyBorder="1"/>
    <xf numFmtId="165" fontId="43" fillId="26" borderId="31" xfId="0" applyNumberFormat="1" applyFont="1" applyFill="1" applyBorder="1"/>
    <xf numFmtId="3" fontId="43" fillId="0" borderId="62" xfId="0" applyNumberFormat="1" applyFont="1" applyFill="1" applyBorder="1"/>
    <xf numFmtId="3" fontId="43" fillId="26" borderId="31" xfId="0" applyNumberFormat="1" applyFont="1" applyFill="1" applyBorder="1"/>
    <xf numFmtId="0" fontId="43" fillId="26" borderId="67" xfId="0" applyFont="1" applyFill="1" applyBorder="1"/>
    <xf numFmtId="0" fontId="43" fillId="0" borderId="67" xfId="0" applyFont="1" applyFill="1" applyBorder="1"/>
    <xf numFmtId="165" fontId="43" fillId="26" borderId="46" xfId="0" applyNumberFormat="1" applyFont="1" applyFill="1" applyBorder="1"/>
    <xf numFmtId="165" fontId="43" fillId="26" borderId="36" xfId="0" applyNumberFormat="1" applyFont="1" applyFill="1" applyBorder="1"/>
    <xf numFmtId="0" fontId="43" fillId="26" borderId="40" xfId="0" applyFont="1" applyFill="1" applyBorder="1" applyAlignment="1">
      <alignment horizontal="center"/>
    </xf>
    <xf numFmtId="0" fontId="51" fillId="27" borderId="32" xfId="0" applyFont="1" applyFill="1" applyBorder="1" applyAlignment="1">
      <alignment vertical="center"/>
    </xf>
    <xf numFmtId="0" fontId="51" fillId="27" borderId="38" xfId="0" applyFont="1" applyFill="1" applyBorder="1" applyAlignment="1">
      <alignment vertical="center"/>
    </xf>
    <xf numFmtId="0" fontId="43" fillId="26" borderId="22" xfId="0" applyFont="1" applyFill="1" applyBorder="1" applyAlignment="1">
      <alignment horizontal="center"/>
    </xf>
    <xf numFmtId="0" fontId="49" fillId="26" borderId="0" xfId="0" applyFont="1" applyFill="1"/>
    <xf numFmtId="0" fontId="43" fillId="26" borderId="47" xfId="0" applyFont="1" applyFill="1" applyBorder="1"/>
    <xf numFmtId="0" fontId="43" fillId="26" borderId="48" xfId="0" applyFont="1" applyFill="1" applyBorder="1"/>
    <xf numFmtId="17" fontId="43" fillId="26" borderId="49" xfId="0" applyNumberFormat="1" applyFont="1" applyFill="1" applyBorder="1"/>
    <xf numFmtId="17" fontId="43" fillId="26" borderId="50" xfId="0" applyNumberFormat="1" applyFont="1" applyFill="1" applyBorder="1"/>
    <xf numFmtId="0" fontId="43" fillId="26" borderId="33" xfId="0" applyFont="1" applyFill="1" applyBorder="1" applyAlignment="1">
      <alignment horizontal="left" vertical="center"/>
    </xf>
    <xf numFmtId="0" fontId="43" fillId="26" borderId="14" xfId="0" applyFont="1" applyFill="1" applyBorder="1" applyAlignment="1">
      <alignment horizontal="right"/>
    </xf>
    <xf numFmtId="164" fontId="43" fillId="26" borderId="0" xfId="0" applyNumberFormat="1" applyFont="1" applyFill="1" applyAlignment="1"/>
    <xf numFmtId="164" fontId="43" fillId="26" borderId="0" xfId="0" applyNumberFormat="1" applyFont="1" applyFill="1"/>
    <xf numFmtId="3" fontId="43" fillId="26" borderId="46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3" fillId="26" borderId="18" xfId="0" applyFont="1" applyFill="1" applyBorder="1" applyAlignment="1">
      <alignment horizontal="center"/>
    </xf>
    <xf numFmtId="0" fontId="49" fillId="26" borderId="34" xfId="0" applyFont="1" applyFill="1" applyBorder="1"/>
    <xf numFmtId="0" fontId="43" fillId="27" borderId="27" xfId="0" applyFont="1" applyFill="1" applyBorder="1" applyAlignment="1">
      <alignment horizontal="center"/>
    </xf>
    <xf numFmtId="165" fontId="43" fillId="0" borderId="30" xfId="0" applyNumberFormat="1" applyFont="1" applyBorder="1" applyAlignment="1">
      <alignment horizontal="right"/>
    </xf>
    <xf numFmtId="165" fontId="43" fillId="27" borderId="27" xfId="0" applyNumberFormat="1" applyFont="1" applyFill="1" applyBorder="1" applyAlignment="1">
      <alignment horizontal="right"/>
    </xf>
    <xf numFmtId="3" fontId="43" fillId="0" borderId="30" xfId="0" applyNumberFormat="1" applyFont="1" applyBorder="1" applyAlignment="1">
      <alignment horizontal="right"/>
    </xf>
    <xf numFmtId="1" fontId="43" fillId="0" borderId="30" xfId="0" applyNumberFormat="1" applyFont="1" applyBorder="1" applyAlignment="1">
      <alignment horizontal="right"/>
    </xf>
    <xf numFmtId="2" fontId="43" fillId="0" borderId="30" xfId="0" applyNumberFormat="1" applyFont="1" applyBorder="1" applyAlignment="1">
      <alignment horizontal="right"/>
    </xf>
    <xf numFmtId="165" fontId="43" fillId="0" borderId="38" xfId="0" applyNumberFormat="1" applyFont="1" applyBorder="1" applyAlignment="1">
      <alignment horizontal="right"/>
    </xf>
    <xf numFmtId="165" fontId="43" fillId="28" borderId="30" xfId="0" applyNumberFormat="1" applyFont="1" applyFill="1" applyBorder="1"/>
    <xf numFmtId="165" fontId="43" fillId="28" borderId="31" xfId="0" applyNumberFormat="1" applyFont="1" applyFill="1" applyBorder="1"/>
    <xf numFmtId="165" fontId="43" fillId="28" borderId="16" xfId="0" applyNumberFormat="1" applyFont="1" applyFill="1" applyBorder="1"/>
    <xf numFmtId="165" fontId="43" fillId="0" borderId="17" xfId="0" applyNumberFormat="1" applyFont="1" applyFill="1" applyBorder="1" applyAlignment="1">
      <alignment horizontal="center"/>
    </xf>
    <xf numFmtId="165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 applyAlignment="1">
      <alignment horizontal="right"/>
    </xf>
    <xf numFmtId="0" fontId="43" fillId="28" borderId="0" xfId="0" applyFont="1" applyFill="1"/>
    <xf numFmtId="165" fontId="43" fillId="0" borderId="13" xfId="0" applyNumberFormat="1" applyFont="1" applyFill="1" applyBorder="1" applyAlignment="1">
      <alignment horizontal="center"/>
    </xf>
    <xf numFmtId="0" fontId="43" fillId="26" borderId="0" xfId="0" applyFont="1" applyFill="1" applyBorder="1" applyAlignment="1">
      <alignment horizontal="center" vertical="center"/>
    </xf>
    <xf numFmtId="0" fontId="43" fillId="26" borderId="39" xfId="0" applyFont="1" applyFill="1" applyBorder="1" applyAlignment="1">
      <alignment horizontal="center"/>
    </xf>
    <xf numFmtId="3" fontId="43" fillId="0" borderId="0" xfId="0" applyNumberFormat="1" applyFont="1" applyFill="1" applyBorder="1"/>
    <xf numFmtId="3" fontId="43" fillId="0" borderId="30" xfId="0" applyNumberFormat="1" applyFont="1" applyFill="1" applyBorder="1"/>
    <xf numFmtId="3" fontId="43" fillId="0" borderId="31" xfId="0" applyNumberFormat="1" applyFont="1" applyFill="1" applyBorder="1"/>
    <xf numFmtId="3" fontId="43" fillId="0" borderId="16" xfId="0" applyNumberFormat="1" applyFont="1" applyFill="1" applyBorder="1"/>
    <xf numFmtId="3" fontId="43" fillId="0" borderId="64" xfId="0" applyNumberFormat="1" applyFont="1" applyFill="1" applyBorder="1"/>
    <xf numFmtId="3" fontId="43" fillId="0" borderId="65" xfId="0" applyNumberFormat="1" applyFont="1" applyFill="1" applyBorder="1"/>
    <xf numFmtId="3" fontId="43" fillId="0" borderId="66" xfId="0" applyNumberFormat="1" applyFont="1" applyFill="1" applyBorder="1"/>
    <xf numFmtId="3" fontId="43" fillId="0" borderId="0" xfId="0" applyNumberFormat="1" applyFont="1" applyFill="1"/>
    <xf numFmtId="3" fontId="43" fillId="0" borderId="68" xfId="0" applyNumberFormat="1" applyFont="1" applyFill="1" applyBorder="1"/>
    <xf numFmtId="3" fontId="43" fillId="0" borderId="69" xfId="0" applyNumberFormat="1" applyFont="1" applyFill="1" applyBorder="1"/>
    <xf numFmtId="1" fontId="43" fillId="0" borderId="0" xfId="0" applyNumberFormat="1" applyFont="1" applyFill="1"/>
    <xf numFmtId="1" fontId="43" fillId="0" borderId="30" xfId="0" applyNumberFormat="1" applyFont="1" applyFill="1" applyBorder="1"/>
    <xf numFmtId="1" fontId="43" fillId="0" borderId="31" xfId="0" applyNumberFormat="1" applyFont="1" applyFill="1" applyBorder="1"/>
    <xf numFmtId="1" fontId="43" fillId="0" borderId="16" xfId="0" applyNumberFormat="1" applyFont="1" applyFill="1" applyBorder="1"/>
    <xf numFmtId="3" fontId="43" fillId="0" borderId="70" xfId="0" applyNumberFormat="1" applyFont="1" applyFill="1" applyBorder="1"/>
    <xf numFmtId="3" fontId="43" fillId="0" borderId="71" xfId="0" applyNumberFormat="1" applyFont="1" applyFill="1" applyBorder="1"/>
    <xf numFmtId="3" fontId="43" fillId="0" borderId="72" xfId="0" applyNumberFormat="1" applyFont="1" applyFill="1" applyBorder="1"/>
    <xf numFmtId="165" fontId="43" fillId="0" borderId="62" xfId="0" applyNumberFormat="1" applyFont="1" applyFill="1" applyBorder="1"/>
    <xf numFmtId="0" fontId="43" fillId="26" borderId="45" xfId="0" applyFont="1" applyFill="1" applyBorder="1"/>
    <xf numFmtId="1" fontId="43" fillId="0" borderId="0" xfId="0" applyNumberFormat="1" applyFont="1" applyFill="1" applyBorder="1"/>
    <xf numFmtId="0" fontId="43" fillId="26" borderId="45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165" fontId="43" fillId="0" borderId="17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165" fontId="43" fillId="0" borderId="30" xfId="0" applyNumberFormat="1" applyFont="1" applyBorder="1" applyAlignment="1">
      <alignment horizontal="center"/>
    </xf>
    <xf numFmtId="165" fontId="43" fillId="0" borderId="16" xfId="0" applyNumberFormat="1" applyFont="1" applyBorder="1" applyAlignment="1">
      <alignment horizontal="center"/>
    </xf>
    <xf numFmtId="165" fontId="43" fillId="0" borderId="13" xfId="0" applyNumberFormat="1" applyFont="1" applyBorder="1" applyAlignment="1">
      <alignment horizontal="center"/>
    </xf>
    <xf numFmtId="165" fontId="43" fillId="0" borderId="14" xfId="0" applyNumberFormat="1" applyFont="1" applyBorder="1" applyAlignment="1">
      <alignment horizontal="center"/>
    </xf>
    <xf numFmtId="165" fontId="43" fillId="0" borderId="35" xfId="0" applyNumberFormat="1" applyFont="1" applyBorder="1" applyAlignment="1">
      <alignment horizontal="center"/>
    </xf>
    <xf numFmtId="165" fontId="43" fillId="0" borderId="36" xfId="0" applyNumberFormat="1" applyFont="1" applyBorder="1" applyAlignment="1">
      <alignment horizontal="center"/>
    </xf>
    <xf numFmtId="0" fontId="48" fillId="0" borderId="0" xfId="0" applyFont="1"/>
    <xf numFmtId="0" fontId="48" fillId="0" borderId="30" xfId="0" applyFont="1" applyBorder="1"/>
    <xf numFmtId="0" fontId="48" fillId="0" borderId="30" xfId="0" applyFont="1" applyBorder="1" applyAlignment="1">
      <alignment horizontal="right"/>
    </xf>
    <xf numFmtId="0" fontId="43" fillId="0" borderId="0" xfId="0" applyFont="1" applyAlignment="1">
      <alignment vertical="center"/>
    </xf>
    <xf numFmtId="0" fontId="56" fillId="26" borderId="0" xfId="0" applyFont="1" applyFill="1"/>
    <xf numFmtId="0" fontId="43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right"/>
    </xf>
    <xf numFmtId="0" fontId="43" fillId="0" borderId="63" xfId="0" applyFont="1" applyBorder="1"/>
    <xf numFmtId="0" fontId="52" fillId="26" borderId="0" xfId="0" applyFont="1" applyFill="1" applyAlignment="1">
      <alignment horizontal="left" vertical="center"/>
    </xf>
    <xf numFmtId="0" fontId="56" fillId="0" borderId="0" xfId="0" applyFont="1"/>
    <xf numFmtId="165" fontId="43" fillId="26" borderId="0" xfId="0" applyNumberFormat="1" applyFont="1" applyFill="1" applyAlignment="1">
      <alignment horizontal="center"/>
    </xf>
    <xf numFmtId="0" fontId="47" fillId="0" borderId="48" xfId="0" applyFont="1" applyBorder="1" applyAlignment="1">
      <alignment horizontal="center" vertical="center"/>
    </xf>
    <xf numFmtId="165" fontId="43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1" fontId="43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right"/>
    </xf>
    <xf numFmtId="165" fontId="48" fillId="0" borderId="0" xfId="0" applyNumberFormat="1" applyFont="1" applyAlignment="1">
      <alignment horizontal="right"/>
    </xf>
    <xf numFmtId="165" fontId="43" fillId="0" borderId="14" xfId="0" applyNumberFormat="1" applyFont="1" applyBorder="1" applyAlignment="1">
      <alignment horizontal="right"/>
    </xf>
    <xf numFmtId="165" fontId="43" fillId="0" borderId="34" xfId="0" applyNumberFormat="1" applyFont="1" applyBorder="1" applyAlignment="1">
      <alignment horizontal="right"/>
    </xf>
    <xf numFmtId="165" fontId="43" fillId="0" borderId="35" xfId="0" applyNumberFormat="1" applyFont="1" applyBorder="1" applyAlignment="1">
      <alignment horizontal="right"/>
    </xf>
    <xf numFmtId="165" fontId="43" fillId="0" borderId="36" xfId="0" applyNumberFormat="1" applyFont="1" applyBorder="1" applyAlignment="1">
      <alignment horizontal="right"/>
    </xf>
    <xf numFmtId="0" fontId="50" fillId="0" borderId="0" xfId="0" applyFont="1" applyAlignment="1">
      <alignment vertical="center"/>
    </xf>
    <xf numFmtId="0" fontId="43" fillId="26" borderId="60" xfId="0" applyFont="1" applyFill="1" applyBorder="1" applyAlignment="1">
      <alignment vertical="center"/>
    </xf>
    <xf numFmtId="0" fontId="43" fillId="26" borderId="73" xfId="0" applyFont="1" applyFill="1" applyBorder="1" applyAlignment="1">
      <alignment vertical="center"/>
    </xf>
    <xf numFmtId="0" fontId="43" fillId="26" borderId="74" xfId="0" applyFont="1" applyFill="1" applyBorder="1" applyAlignment="1">
      <alignment vertical="center"/>
    </xf>
    <xf numFmtId="0" fontId="43" fillId="26" borderId="58" xfId="0" applyFont="1" applyFill="1" applyBorder="1" applyAlignment="1">
      <alignment horizontal="center" vertical="center"/>
    </xf>
    <xf numFmtId="3" fontId="43" fillId="26" borderId="0" xfId="0" applyNumberFormat="1" applyFont="1" applyFill="1" applyAlignment="1">
      <alignment horizontal="right"/>
    </xf>
    <xf numFmtId="165" fontId="43" fillId="28" borderId="0" xfId="0" applyNumberFormat="1" applyFont="1" applyFill="1"/>
    <xf numFmtId="165" fontId="43" fillId="0" borderId="18" xfId="0" applyNumberFormat="1" applyFont="1" applyBorder="1"/>
    <xf numFmtId="165" fontId="43" fillId="0" borderId="30" xfId="0" applyNumberFormat="1" applyFont="1" applyBorder="1"/>
    <xf numFmtId="165" fontId="43" fillId="0" borderId="31" xfId="0" applyNumberFormat="1" applyFont="1" applyBorder="1"/>
    <xf numFmtId="165" fontId="43" fillId="0" borderId="16" xfId="0" applyNumberFormat="1" applyFont="1" applyBorder="1"/>
    <xf numFmtId="165" fontId="43" fillId="0" borderId="62" xfId="0" applyNumberFormat="1" applyFont="1" applyBorder="1"/>
    <xf numFmtId="165" fontId="43" fillId="0" borderId="65" xfId="0" applyNumberFormat="1" applyFont="1" applyBorder="1"/>
    <xf numFmtId="165" fontId="43" fillId="0" borderId="66" xfId="0" applyNumberFormat="1" applyFont="1" applyBorder="1"/>
    <xf numFmtId="165" fontId="49" fillId="0" borderId="64" xfId="0" applyNumberFormat="1" applyFont="1" applyBorder="1"/>
    <xf numFmtId="165" fontId="49" fillId="0" borderId="68" xfId="0" applyNumberFormat="1" applyFont="1" applyBorder="1"/>
    <xf numFmtId="165" fontId="49" fillId="0" borderId="69" xfId="0" applyNumberFormat="1" applyFont="1" applyBorder="1"/>
    <xf numFmtId="165" fontId="43" fillId="0" borderId="70" xfId="0" applyNumberFormat="1" applyFont="1" applyBorder="1"/>
    <xf numFmtId="165" fontId="43" fillId="0" borderId="71" xfId="0" applyNumberFormat="1" applyFont="1" applyBorder="1"/>
    <xf numFmtId="165" fontId="43" fillId="0" borderId="72" xfId="0" applyNumberFormat="1" applyFont="1" applyBorder="1"/>
    <xf numFmtId="166" fontId="43" fillId="28" borderId="0" xfId="0" applyNumberFormat="1" applyFont="1" applyFill="1"/>
    <xf numFmtId="3" fontId="43" fillId="28" borderId="0" xfId="0" applyNumberFormat="1" applyFont="1" applyFill="1"/>
    <xf numFmtId="166" fontId="43" fillId="0" borderId="34" xfId="0" applyNumberFormat="1" applyFont="1" applyFill="1" applyBorder="1"/>
    <xf numFmtId="0" fontId="51" fillId="27" borderId="53" xfId="0" applyFont="1" applyFill="1" applyBorder="1" applyAlignment="1">
      <alignment horizontal="left" vertical="center"/>
    </xf>
    <xf numFmtId="0" fontId="51" fillId="27" borderId="54" xfId="0" applyFont="1" applyFill="1" applyBorder="1" applyAlignment="1">
      <alignment horizontal="left" vertical="center"/>
    </xf>
    <xf numFmtId="0" fontId="51" fillId="27" borderId="55" xfId="0" applyFont="1" applyFill="1" applyBorder="1" applyAlignment="1">
      <alignment horizontal="left" vertical="center"/>
    </xf>
    <xf numFmtId="0" fontId="44" fillId="0" borderId="15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3" fillId="26" borderId="45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3" fillId="26" borderId="60" xfId="0" applyFont="1" applyFill="1" applyBorder="1" applyAlignment="1">
      <alignment horizontal="center" vertical="center"/>
    </xf>
    <xf numFmtId="0" fontId="44" fillId="26" borderId="37" xfId="0" applyFont="1" applyFill="1" applyBorder="1" applyAlignment="1">
      <alignment horizontal="left" vertical="center"/>
    </xf>
    <xf numFmtId="0" fontId="44" fillId="26" borderId="32" xfId="0" applyFont="1" applyFill="1" applyBorder="1" applyAlignment="1">
      <alignment horizontal="left" vertical="center"/>
    </xf>
    <xf numFmtId="0" fontId="44" fillId="26" borderId="61" xfId="0" applyFont="1" applyFill="1" applyBorder="1" applyAlignment="1">
      <alignment horizontal="left" vertical="center"/>
    </xf>
    <xf numFmtId="0" fontId="44" fillId="26" borderId="52" xfId="0" applyFont="1" applyFill="1" applyBorder="1" applyAlignment="1">
      <alignment horizontal="left" vertical="center"/>
    </xf>
    <xf numFmtId="0" fontId="44" fillId="26" borderId="23" xfId="0" applyFont="1" applyFill="1" applyBorder="1" applyAlignment="1">
      <alignment horizontal="left" vertical="center"/>
    </xf>
    <xf numFmtId="0" fontId="44" fillId="26" borderId="22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4" fillId="26" borderId="59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4" fillId="26" borderId="45" xfId="0" applyFont="1" applyFill="1" applyBorder="1" applyAlignment="1">
      <alignment horizontal="left" vertical="center"/>
    </xf>
    <xf numFmtId="0" fontId="49" fillId="26" borderId="41" xfId="0" applyFont="1" applyFill="1" applyBorder="1" applyAlignment="1">
      <alignment horizontal="center" vertical="center"/>
    </xf>
    <xf numFmtId="0" fontId="43" fillId="26" borderId="58" xfId="0" applyFont="1" applyFill="1" applyBorder="1" applyAlignment="1">
      <alignment horizontal="center"/>
    </xf>
    <xf numFmtId="0" fontId="43" fillId="26" borderId="20" xfId="0" applyFont="1" applyFill="1" applyBorder="1" applyAlignment="1">
      <alignment horizontal="center"/>
    </xf>
    <xf numFmtId="0" fontId="43" fillId="26" borderId="40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7" xfId="0" applyFont="1" applyFill="1" applyBorder="1" applyAlignment="1">
      <alignment horizontal="center" vertical="center"/>
    </xf>
    <xf numFmtId="0" fontId="43" fillId="26" borderId="49" xfId="0" applyFont="1" applyFill="1" applyBorder="1" applyAlignment="1">
      <alignment horizontal="center" vertical="center"/>
    </xf>
    <xf numFmtId="0" fontId="43" fillId="26" borderId="50" xfId="0" applyFont="1" applyFill="1" applyBorder="1" applyAlignment="1">
      <alignment horizontal="center" vertical="center"/>
    </xf>
    <xf numFmtId="0" fontId="49" fillId="26" borderId="37" xfId="0" applyFont="1" applyFill="1" applyBorder="1" applyAlignment="1">
      <alignment horizontal="left" vertical="center" wrapText="1"/>
    </xf>
    <xf numFmtId="0" fontId="49" fillId="26" borderId="38" xfId="0" applyFont="1" applyFill="1" applyBorder="1" applyAlignment="1">
      <alignment horizontal="left" vertical="center" wrapText="1"/>
    </xf>
    <xf numFmtId="0" fontId="49" fillId="26" borderId="33" xfId="0" applyFont="1" applyFill="1" applyBorder="1" applyAlignment="1">
      <alignment horizontal="left" vertical="center" wrapText="1"/>
    </xf>
    <xf numFmtId="0" fontId="49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B/BMPE/BMPE_2022_December/text/Podklady_predikcia/Web_tab_P4Q_2022_EN_ups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DP"/>
      <sheetName val="Inflation"/>
      <sheetName val="Labour Market"/>
      <sheetName val="Balance of Payments"/>
      <sheetName val="General Government"/>
      <sheetName val="Other institutions"/>
    </sheetNames>
    <sheetDataSet>
      <sheetData sheetId="0">
        <row r="3">
          <cell r="H3" t="str">
            <v>MTF-2022Q4 baseline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C1B7-F071-4CF6-A9C2-D45335219F7D}">
  <sheetPr>
    <tabColor rgb="FFFF0000"/>
    <pageSetUpPr fitToPage="1"/>
  </sheetPr>
  <dimension ref="B1:Y80"/>
  <sheetViews>
    <sheetView showGridLines="0" tabSelected="1" zoomScale="80" zoomScaleNormal="80" workbookViewId="0">
      <pane xSplit="6" ySplit="4" topLeftCell="G7" activePane="bottomRight" state="frozen"/>
      <selection pane="topRight" activeCell="G1" sqref="G1"/>
      <selection pane="bottomLeft" activeCell="A6" sqref="A6"/>
      <selection pane="bottomRight" activeCell="R39" sqref="R39"/>
    </sheetView>
  </sheetViews>
  <sheetFormatPr defaultColWidth="9.140625" defaultRowHeight="14.25" outlineLevelRow="1"/>
  <cols>
    <col min="1" max="4" width="3.140625" style="11" customWidth="1"/>
    <col min="5" max="5" width="37" style="11" customWidth="1"/>
    <col min="6" max="6" width="40.85546875" style="11" customWidth="1"/>
    <col min="7" max="7" width="10.85546875" style="11" customWidth="1"/>
    <col min="8" max="11" width="9.7109375" style="11" customWidth="1"/>
    <col min="12" max="14" width="10.7109375" style="11" customWidth="1"/>
    <col min="15" max="15" width="5.140625" style="11" customWidth="1"/>
    <col min="16" max="16384" width="9.140625" style="11"/>
  </cols>
  <sheetData>
    <row r="1" spans="2:22" ht="22.5" customHeight="1" thickBot="1">
      <c r="B1" s="10"/>
    </row>
    <row r="2" spans="2:22" ht="30" customHeight="1" thickBot="1">
      <c r="B2" s="277" t="str">
        <f>""&amp;H3&amp;""</f>
        <v>Winter medium-term forecast (MTF-2023Q4) - scenario with government package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9"/>
    </row>
    <row r="3" spans="2:22" ht="43.5" customHeight="1">
      <c r="B3" s="280" t="s">
        <v>18</v>
      </c>
      <c r="C3" s="281"/>
      <c r="D3" s="281"/>
      <c r="E3" s="282"/>
      <c r="F3" s="286" t="s">
        <v>19</v>
      </c>
      <c r="G3" s="243" t="s">
        <v>20</v>
      </c>
      <c r="H3" s="288" t="s">
        <v>219</v>
      </c>
      <c r="I3" s="289"/>
      <c r="J3" s="289"/>
      <c r="K3" s="290"/>
      <c r="L3" s="289" t="s">
        <v>218</v>
      </c>
      <c r="M3" s="289"/>
      <c r="N3" s="291"/>
    </row>
    <row r="4" spans="2:22">
      <c r="B4" s="283"/>
      <c r="C4" s="284"/>
      <c r="D4" s="284"/>
      <c r="E4" s="285"/>
      <c r="F4" s="287"/>
      <c r="G4" s="12">
        <v>2022</v>
      </c>
      <c r="H4" s="13">
        <v>2023</v>
      </c>
      <c r="I4" s="13">
        <v>2024</v>
      </c>
      <c r="J4" s="12">
        <v>2025</v>
      </c>
      <c r="K4" s="14">
        <v>2026</v>
      </c>
      <c r="L4" s="12">
        <v>2023</v>
      </c>
      <c r="M4" s="12">
        <v>2024</v>
      </c>
      <c r="N4" s="15">
        <v>2025</v>
      </c>
    </row>
    <row r="5" spans="2:22" ht="15" thickBot="1">
      <c r="B5" s="16" t="s">
        <v>64</v>
      </c>
      <c r="C5" s="17"/>
      <c r="D5" s="17"/>
      <c r="E5" s="18"/>
      <c r="F5" s="19"/>
      <c r="G5" s="20"/>
      <c r="H5" s="21"/>
      <c r="I5" s="21"/>
      <c r="J5" s="21"/>
      <c r="K5" s="184"/>
      <c r="L5" s="21"/>
      <c r="M5" s="21"/>
      <c r="N5" s="22"/>
    </row>
    <row r="6" spans="2:22" ht="15">
      <c r="B6" s="23"/>
      <c r="C6" s="11" t="s">
        <v>21</v>
      </c>
      <c r="E6" s="24"/>
      <c r="F6" s="25" t="s">
        <v>22</v>
      </c>
      <c r="G6" s="26">
        <v>12.126487883973056</v>
      </c>
      <c r="H6" s="195">
        <v>10.986281842523155</v>
      </c>
      <c r="I6" s="195">
        <v>2.4665402405006205</v>
      </c>
      <c r="J6" s="195">
        <v>4.627615973084076</v>
      </c>
      <c r="K6" s="140">
        <v>3.9404026505225573</v>
      </c>
      <c r="L6" s="195">
        <v>0.1</v>
      </c>
      <c r="M6" s="195">
        <v>-3.1</v>
      </c>
      <c r="N6" s="29">
        <v>0.9</v>
      </c>
      <c r="P6"/>
      <c r="Q6"/>
      <c r="R6"/>
      <c r="S6"/>
      <c r="T6"/>
      <c r="U6"/>
      <c r="V6"/>
    </row>
    <row r="7" spans="2:22" ht="15">
      <c r="B7" s="23"/>
      <c r="C7" s="11" t="s">
        <v>23</v>
      </c>
      <c r="E7" s="24"/>
      <c r="F7" s="25" t="s">
        <v>22</v>
      </c>
      <c r="G7" s="26">
        <v>12.768744774643096</v>
      </c>
      <c r="H7" s="195">
        <v>10.535894197710391</v>
      </c>
      <c r="I7" s="195">
        <v>2.8386914926415301</v>
      </c>
      <c r="J7" s="195">
        <v>4.5459540183620675</v>
      </c>
      <c r="K7" s="140">
        <v>3.7899445756441423</v>
      </c>
      <c r="L7" s="195">
        <v>-0.2</v>
      </c>
      <c r="M7" s="195">
        <v>-2.9</v>
      </c>
      <c r="N7" s="29">
        <v>0.6</v>
      </c>
      <c r="P7"/>
      <c r="Q7"/>
      <c r="R7"/>
      <c r="S7"/>
      <c r="T7"/>
      <c r="U7"/>
      <c r="V7"/>
    </row>
    <row r="8" spans="2:22">
      <c r="B8" s="23"/>
      <c r="C8" s="11" t="s">
        <v>24</v>
      </c>
      <c r="E8" s="24"/>
      <c r="F8" s="25" t="s">
        <v>22</v>
      </c>
      <c r="G8" s="31">
        <v>7.4840606748369396</v>
      </c>
      <c r="H8" s="244">
        <v>9.7735572581954813</v>
      </c>
      <c r="I8" s="244">
        <v>3.9185633434869658</v>
      </c>
      <c r="J8" s="244">
        <v>2.7528356851063194</v>
      </c>
      <c r="K8" s="185">
        <v>2.785210317497814</v>
      </c>
      <c r="L8" s="195">
        <v>0.80000000000000071</v>
      </c>
      <c r="M8" s="195">
        <v>0.29999999999999982</v>
      </c>
      <c r="N8" s="29">
        <v>-0.10000000000000009</v>
      </c>
    </row>
    <row r="9" spans="2:22" ht="3.75" customHeight="1">
      <c r="B9" s="23"/>
      <c r="E9" s="24"/>
      <c r="F9" s="25"/>
      <c r="G9" s="31"/>
      <c r="H9" s="244"/>
      <c r="I9" s="244"/>
      <c r="J9" s="244"/>
      <c r="K9" s="185"/>
      <c r="L9" s="244"/>
      <c r="M9" s="244"/>
      <c r="N9" s="32"/>
    </row>
    <row r="10" spans="2:22" ht="15" thickBot="1">
      <c r="B10" s="16" t="s">
        <v>65</v>
      </c>
      <c r="C10" s="17"/>
      <c r="D10" s="17"/>
      <c r="E10" s="18"/>
      <c r="F10" s="19"/>
      <c r="G10" s="33"/>
      <c r="H10" s="34"/>
      <c r="I10" s="34"/>
      <c r="J10" s="34"/>
      <c r="K10" s="186"/>
      <c r="L10" s="34"/>
      <c r="M10" s="34"/>
      <c r="N10" s="35"/>
    </row>
    <row r="11" spans="2:22">
      <c r="B11" s="23"/>
      <c r="C11" s="11" t="s">
        <v>25</v>
      </c>
      <c r="E11" s="24"/>
      <c r="F11" s="25" t="s">
        <v>26</v>
      </c>
      <c r="G11" s="31">
        <v>1.7504481397421188</v>
      </c>
      <c r="H11" s="244">
        <v>1.1874179165032501</v>
      </c>
      <c r="I11" s="244">
        <v>2.8481485175785082</v>
      </c>
      <c r="J11" s="244">
        <v>2.9533167449287845</v>
      </c>
      <c r="K11" s="185">
        <v>1.8135444409492578</v>
      </c>
      <c r="L11" s="195">
        <v>-0.30000000000000004</v>
      </c>
      <c r="M11" s="195">
        <v>9.9999999999999645E-2</v>
      </c>
      <c r="N11" s="29">
        <v>-0.39999999999999991</v>
      </c>
    </row>
    <row r="12" spans="2:22">
      <c r="B12" s="23"/>
      <c r="D12" s="11" t="s">
        <v>27</v>
      </c>
      <c r="E12" s="24"/>
      <c r="F12" s="25" t="s">
        <v>26</v>
      </c>
      <c r="G12" s="31">
        <v>5.5617883424180263</v>
      </c>
      <c r="H12" s="244">
        <v>-1.6540904963578669</v>
      </c>
      <c r="I12" s="244">
        <v>1.869351003541226</v>
      </c>
      <c r="J12" s="244">
        <v>1.5493486655849864</v>
      </c>
      <c r="K12" s="185">
        <v>1.4573861411216029</v>
      </c>
      <c r="L12" s="195">
        <v>0.10000000000000009</v>
      </c>
      <c r="M12" s="195">
        <v>0.89999999999999991</v>
      </c>
      <c r="N12" s="29">
        <v>-0.30000000000000004</v>
      </c>
    </row>
    <row r="13" spans="2:22">
      <c r="B13" s="23"/>
      <c r="D13" s="11" t="s">
        <v>28</v>
      </c>
      <c r="E13" s="24"/>
      <c r="F13" s="25" t="s">
        <v>26</v>
      </c>
      <c r="G13" s="31">
        <v>-4.2291575149311456</v>
      </c>
      <c r="H13" s="244">
        <v>-1.1485226610319614</v>
      </c>
      <c r="I13" s="244">
        <v>0.80935568926562951</v>
      </c>
      <c r="J13" s="244">
        <v>3.0671314098491962</v>
      </c>
      <c r="K13" s="185">
        <v>1.698244658052019</v>
      </c>
      <c r="L13" s="195">
        <v>0.5</v>
      </c>
      <c r="M13" s="195">
        <v>-1.0999999999999999</v>
      </c>
      <c r="N13" s="29">
        <v>-0.5</v>
      </c>
    </row>
    <row r="14" spans="2:22">
      <c r="B14" s="23"/>
      <c r="D14" s="11" t="s">
        <v>29</v>
      </c>
      <c r="E14" s="24"/>
      <c r="F14" s="25" t="s">
        <v>26</v>
      </c>
      <c r="G14" s="31">
        <v>4.4625818664687671</v>
      </c>
      <c r="H14" s="244">
        <v>6.4080082202050477</v>
      </c>
      <c r="I14" s="244">
        <v>4.6442938457417426</v>
      </c>
      <c r="J14" s="244">
        <v>3.1100339694883843</v>
      </c>
      <c r="K14" s="185">
        <v>-0.56481320597544027</v>
      </c>
      <c r="L14" s="195">
        <v>2.1000000000000005</v>
      </c>
      <c r="M14" s="195">
        <v>0</v>
      </c>
      <c r="N14" s="29">
        <v>-0.99999999999999956</v>
      </c>
    </row>
    <row r="15" spans="2:22">
      <c r="B15" s="23"/>
      <c r="D15" s="11" t="s">
        <v>30</v>
      </c>
      <c r="E15" s="24"/>
      <c r="F15" s="25" t="s">
        <v>26</v>
      </c>
      <c r="G15" s="31">
        <v>3.1438756530490366</v>
      </c>
      <c r="H15" s="244">
        <v>-0.30789512731625734</v>
      </c>
      <c r="I15" s="244">
        <v>6.2615308856126575</v>
      </c>
      <c r="J15" s="244">
        <v>4.1536300666064676</v>
      </c>
      <c r="K15" s="185">
        <v>3.032470746352999</v>
      </c>
      <c r="L15" s="195">
        <v>0.39999999999999997</v>
      </c>
      <c r="M15" s="195">
        <v>-0.5</v>
      </c>
      <c r="N15" s="29">
        <v>0.20000000000000018</v>
      </c>
    </row>
    <row r="16" spans="2:22">
      <c r="B16" s="23"/>
      <c r="D16" s="11" t="s">
        <v>31</v>
      </c>
      <c r="E16" s="24"/>
      <c r="F16" s="25" t="s">
        <v>26</v>
      </c>
      <c r="G16" s="31">
        <v>4.497666560375265</v>
      </c>
      <c r="H16" s="244">
        <v>-6.1038681301011763</v>
      </c>
      <c r="I16" s="244">
        <v>8.2063028458959195</v>
      </c>
      <c r="J16" s="244">
        <v>3.4387525744173928</v>
      </c>
      <c r="K16" s="185">
        <v>2.3338144598921815</v>
      </c>
      <c r="L16" s="195">
        <v>1.7000000000000002</v>
      </c>
      <c r="M16" s="195">
        <v>0</v>
      </c>
      <c r="N16" s="29">
        <v>0.10000000000000009</v>
      </c>
    </row>
    <row r="17" spans="2:25">
      <c r="B17" s="23"/>
      <c r="D17" s="11" t="s">
        <v>32</v>
      </c>
      <c r="E17" s="24"/>
      <c r="F17" s="25" t="s">
        <v>33</v>
      </c>
      <c r="G17" s="36">
        <v>1568.6092163377143</v>
      </c>
      <c r="H17" s="245">
        <v>6699.488444565337</v>
      </c>
      <c r="I17" s="245">
        <v>5500.9345962574371</v>
      </c>
      <c r="J17" s="245">
        <v>6373.0080924719987</v>
      </c>
      <c r="K17" s="187">
        <v>7216.8783229413311</v>
      </c>
      <c r="L17" s="196">
        <v>-730.30000000000018</v>
      </c>
      <c r="M17" s="196">
        <v>-1299.2000000000007</v>
      </c>
      <c r="N17" s="98">
        <v>-1336.6999999999998</v>
      </c>
    </row>
    <row r="18" spans="2:25">
      <c r="B18" s="23"/>
      <c r="C18" s="11" t="s">
        <v>34</v>
      </c>
      <c r="E18" s="24"/>
      <c r="F18" s="25" t="s">
        <v>35</v>
      </c>
      <c r="G18" s="31">
        <v>1.2175982749999998</v>
      </c>
      <c r="H18" s="244">
        <v>-5.663124126263383E-2</v>
      </c>
      <c r="I18" s="244">
        <v>-0.18624580184468942</v>
      </c>
      <c r="J18" s="244">
        <v>5.8338492384812923E-2</v>
      </c>
      <c r="K18" s="185">
        <v>-0.27437360724523185</v>
      </c>
      <c r="L18" s="196">
        <v>-0.4</v>
      </c>
      <c r="M18" s="196">
        <v>-0.1</v>
      </c>
      <c r="N18" s="98">
        <v>-0.1</v>
      </c>
    </row>
    <row r="19" spans="2:25">
      <c r="B19" s="23"/>
      <c r="C19" s="11" t="s">
        <v>25</v>
      </c>
      <c r="E19" s="24"/>
      <c r="F19" s="25" t="s">
        <v>36</v>
      </c>
      <c r="G19" s="36">
        <v>109645.18399999998</v>
      </c>
      <c r="H19" s="245">
        <v>121790.6118909467</v>
      </c>
      <c r="I19" s="245">
        <v>130167.75791529681</v>
      </c>
      <c r="J19" s="245">
        <v>137701.15492823932</v>
      </c>
      <c r="K19" s="187">
        <v>144103.24761032054</v>
      </c>
      <c r="L19" s="196">
        <v>442.90000000000873</v>
      </c>
      <c r="M19" s="196">
        <v>1000</v>
      </c>
      <c r="N19" s="98">
        <v>272.40000000002328</v>
      </c>
    </row>
    <row r="20" spans="2:25" ht="3.75" customHeight="1">
      <c r="B20" s="23"/>
      <c r="E20" s="24"/>
      <c r="F20" s="25"/>
      <c r="G20" s="37"/>
      <c r="H20" s="246"/>
      <c r="I20" s="246"/>
      <c r="J20" s="246"/>
      <c r="K20" s="25"/>
      <c r="L20" s="244"/>
      <c r="M20" s="244"/>
      <c r="N20" s="32"/>
    </row>
    <row r="21" spans="2:25" ht="15" thickBot="1">
      <c r="B21" s="16" t="s">
        <v>66</v>
      </c>
      <c r="C21" s="17"/>
      <c r="D21" s="17"/>
      <c r="E21" s="18"/>
      <c r="F21" s="19"/>
      <c r="G21" s="38"/>
      <c r="H21" s="39"/>
      <c r="I21" s="39"/>
      <c r="J21" s="39"/>
      <c r="K21" s="19"/>
      <c r="L21" s="34"/>
      <c r="M21" s="34"/>
      <c r="N21" s="35"/>
    </row>
    <row r="22" spans="2:25">
      <c r="B22" s="23"/>
      <c r="C22" s="11" t="s">
        <v>37</v>
      </c>
      <c r="E22" s="24"/>
      <c r="F22" s="25" t="s">
        <v>38</v>
      </c>
      <c r="G22" s="36">
        <v>2427.2970000000005</v>
      </c>
      <c r="H22" s="245">
        <v>2435.1157257246523</v>
      </c>
      <c r="I22" s="245">
        <v>2444.8363702560605</v>
      </c>
      <c r="J22" s="245">
        <v>2451.9930606205858</v>
      </c>
      <c r="K22" s="187">
        <v>2452.5635417255394</v>
      </c>
      <c r="L22" s="244">
        <v>-0.8000000000001819</v>
      </c>
      <c r="M22" s="244">
        <v>-5.2999999999997272</v>
      </c>
      <c r="N22" s="32">
        <v>-3.3000000000001819</v>
      </c>
    </row>
    <row r="23" spans="2:25">
      <c r="B23" s="23"/>
      <c r="C23" s="11" t="s">
        <v>39</v>
      </c>
      <c r="E23" s="24"/>
      <c r="F23" s="25" t="s">
        <v>40</v>
      </c>
      <c r="G23" s="31">
        <v>1.7684347030665606</v>
      </c>
      <c r="H23" s="244">
        <v>0.32211656524323473</v>
      </c>
      <c r="I23" s="244">
        <v>0.39918614251959639</v>
      </c>
      <c r="J23" s="244">
        <v>0.29272676288660193</v>
      </c>
      <c r="K23" s="185">
        <v>2.3266016291628944E-2</v>
      </c>
      <c r="L23" s="244">
        <v>-0.10000000000000003</v>
      </c>
      <c r="M23" s="244">
        <v>-0.19999999999999996</v>
      </c>
      <c r="N23" s="32">
        <v>9.9999999999999978E-2</v>
      </c>
    </row>
    <row r="24" spans="2:25" ht="18">
      <c r="B24" s="23"/>
      <c r="C24" s="11" t="s">
        <v>41</v>
      </c>
      <c r="E24" s="24"/>
      <c r="F24" s="25" t="s">
        <v>189</v>
      </c>
      <c r="G24" s="40">
        <v>170.40499999999994</v>
      </c>
      <c r="H24" s="247">
        <v>163.32351240594707</v>
      </c>
      <c r="I24" s="247">
        <v>152.08803851146544</v>
      </c>
      <c r="J24" s="247">
        <v>143.55780222034574</v>
      </c>
      <c r="K24" s="188">
        <v>143.8813277856998</v>
      </c>
      <c r="L24" s="244">
        <v>3.5</v>
      </c>
      <c r="M24" s="244">
        <v>8.0999999999999943</v>
      </c>
      <c r="N24" s="32">
        <v>8</v>
      </c>
    </row>
    <row r="25" spans="2:25">
      <c r="B25" s="23"/>
      <c r="C25" s="11" t="s">
        <v>42</v>
      </c>
      <c r="E25" s="24"/>
      <c r="F25" s="25" t="s">
        <v>14</v>
      </c>
      <c r="G25" s="31">
        <v>6.1420970998982245</v>
      </c>
      <c r="H25" s="244">
        <v>5.8910642564278</v>
      </c>
      <c r="I25" s="244">
        <v>5.5002624072542252</v>
      </c>
      <c r="J25" s="244">
        <v>5.2105792688328281</v>
      </c>
      <c r="K25" s="185">
        <v>5.2425698743988063</v>
      </c>
      <c r="L25" s="244">
        <v>0.10000000000000053</v>
      </c>
      <c r="M25" s="244">
        <v>0.29999999999999982</v>
      </c>
      <c r="N25" s="32">
        <v>0.29999999999999982</v>
      </c>
    </row>
    <row r="26" spans="2:25" ht="18">
      <c r="B26" s="23"/>
      <c r="C26" s="11" t="s">
        <v>190</v>
      </c>
      <c r="E26" s="24"/>
      <c r="F26" s="25" t="s">
        <v>14</v>
      </c>
      <c r="G26" s="31">
        <v>6.4427512723269533</v>
      </c>
      <c r="H26" s="244">
        <v>6.2275713964867014</v>
      </c>
      <c r="I26" s="244">
        <v>6.1302838923052256</v>
      </c>
      <c r="J26" s="244">
        <v>6.08629809468869</v>
      </c>
      <c r="K26" s="185">
        <v>6.0590398798251375</v>
      </c>
      <c r="L26" s="244">
        <v>0</v>
      </c>
      <c r="M26" s="244">
        <v>0</v>
      </c>
      <c r="N26" s="32">
        <v>0</v>
      </c>
    </row>
    <row r="27" spans="2:25" ht="18">
      <c r="B27" s="23"/>
      <c r="C27" s="11" t="s">
        <v>191</v>
      </c>
      <c r="E27" s="24"/>
      <c r="F27" s="25" t="s">
        <v>22</v>
      </c>
      <c r="G27" s="31">
        <v>-1.7674009998202678E-2</v>
      </c>
      <c r="H27" s="244">
        <v>0.86252302172798068</v>
      </c>
      <c r="I27" s="244">
        <v>2.4392253255744123</v>
      </c>
      <c r="J27" s="244">
        <v>2.6528244548902791</v>
      </c>
      <c r="K27" s="185">
        <v>1.7898619950742471</v>
      </c>
      <c r="L27" s="244">
        <v>-0.20000000000000007</v>
      </c>
      <c r="M27" s="244">
        <v>0.29999999999999982</v>
      </c>
      <c r="N27" s="32">
        <v>-0.5</v>
      </c>
    </row>
    <row r="28" spans="2:25" ht="18">
      <c r="B28" s="23"/>
      <c r="C28" s="11" t="s">
        <v>192</v>
      </c>
      <c r="E28" s="24"/>
      <c r="F28" s="25" t="s">
        <v>22</v>
      </c>
      <c r="G28" s="31">
        <v>7.4650639312067852</v>
      </c>
      <c r="H28" s="244">
        <v>10.720379461317179</v>
      </c>
      <c r="I28" s="244">
        <v>6.453371258534375</v>
      </c>
      <c r="J28" s="244">
        <v>5.4786880382540488</v>
      </c>
      <c r="K28" s="185">
        <v>4.6249237335278366</v>
      </c>
      <c r="L28" s="244">
        <v>0.39999999999999858</v>
      </c>
      <c r="M28" s="244">
        <v>0.70000000000000018</v>
      </c>
      <c r="N28" s="32">
        <v>-0.70000000000000018</v>
      </c>
    </row>
    <row r="29" spans="2:25">
      <c r="B29" s="23"/>
      <c r="C29" s="231" t="s">
        <v>43</v>
      </c>
      <c r="D29" s="231"/>
      <c r="E29" s="232"/>
      <c r="F29" s="233" t="s">
        <v>44</v>
      </c>
      <c r="G29" s="31">
        <v>5.9641997819188219</v>
      </c>
      <c r="H29" s="244">
        <v>8.4485804678491974</v>
      </c>
      <c r="I29" s="244">
        <v>6.8513093597863559</v>
      </c>
      <c r="J29" s="244">
        <v>5.8374267463944278</v>
      </c>
      <c r="K29" s="185">
        <v>5.2432889935360549</v>
      </c>
      <c r="L29" s="244">
        <v>-1</v>
      </c>
      <c r="M29" s="244">
        <v>-1.5</v>
      </c>
      <c r="N29" s="32">
        <v>-0.5</v>
      </c>
    </row>
    <row r="30" spans="2:25" ht="18">
      <c r="B30" s="23"/>
      <c r="C30" s="11" t="s">
        <v>193</v>
      </c>
      <c r="E30" s="24"/>
      <c r="F30" s="25" t="s">
        <v>22</v>
      </c>
      <c r="G30" s="31">
        <v>6.9517588375758237</v>
      </c>
      <c r="H30" s="244">
        <v>8.8000000000000007</v>
      </c>
      <c r="I30" s="244">
        <v>6.9299478350875603</v>
      </c>
      <c r="J30" s="244">
        <v>5.8374267463944278</v>
      </c>
      <c r="K30" s="185">
        <v>5.2432889935360834</v>
      </c>
      <c r="L30" s="244">
        <v>-0.6</v>
      </c>
      <c r="M30" s="244">
        <v>-1.2541793213272712</v>
      </c>
      <c r="N30" s="32">
        <v>-0.3372942035017843</v>
      </c>
      <c r="T30" s="30"/>
      <c r="U30" s="30"/>
      <c r="V30" s="30"/>
      <c r="W30" s="30"/>
      <c r="X30" s="30"/>
    </row>
    <row r="31" spans="2:25" ht="18">
      <c r="B31" s="23"/>
      <c r="C31" s="11" t="s">
        <v>194</v>
      </c>
      <c r="E31" s="24"/>
      <c r="F31" s="25" t="s">
        <v>22</v>
      </c>
      <c r="G31" s="31">
        <v>-5.1592287527172545</v>
      </c>
      <c r="H31" s="244">
        <v>-1.6</v>
      </c>
      <c r="I31" s="244">
        <v>3.9752272122227481</v>
      </c>
      <c r="J31" s="244">
        <v>1.1622229239146407</v>
      </c>
      <c r="K31" s="185">
        <v>1.3823899044912906</v>
      </c>
      <c r="L31" s="244">
        <v>-0.4</v>
      </c>
      <c r="M31" s="244">
        <v>1.6519205809017592</v>
      </c>
      <c r="N31" s="32">
        <v>-0.94563920322912054</v>
      </c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4.3499999999999996" customHeight="1">
      <c r="B32" s="23"/>
      <c r="E32" s="24"/>
      <c r="F32" s="24"/>
      <c r="G32" s="37"/>
      <c r="H32" s="246"/>
      <c r="I32" s="246"/>
      <c r="J32" s="246"/>
      <c r="K32" s="25"/>
      <c r="L32" s="244"/>
      <c r="M32" s="244"/>
      <c r="N32" s="32"/>
    </row>
    <row r="33" spans="2:15" ht="15" thickBot="1">
      <c r="B33" s="16" t="s">
        <v>67</v>
      </c>
      <c r="C33" s="17"/>
      <c r="D33" s="17"/>
      <c r="E33" s="18"/>
      <c r="F33" s="18"/>
      <c r="G33" s="38"/>
      <c r="H33" s="39"/>
      <c r="I33" s="39"/>
      <c r="J33" s="39"/>
      <c r="K33" s="19"/>
      <c r="L33" s="34"/>
      <c r="M33" s="34"/>
      <c r="N33" s="35"/>
    </row>
    <row r="34" spans="2:15">
      <c r="B34" s="23"/>
      <c r="C34" s="11" t="s">
        <v>45</v>
      </c>
      <c r="E34" s="24"/>
      <c r="F34" s="25" t="s">
        <v>46</v>
      </c>
      <c r="G34" s="31">
        <v>-1.0664913261065863</v>
      </c>
      <c r="H34" s="244">
        <v>-2.1174291763661444</v>
      </c>
      <c r="I34" s="244">
        <v>3.5316911619943454</v>
      </c>
      <c r="J34" s="244">
        <v>0.59878139774886563</v>
      </c>
      <c r="K34" s="185">
        <v>0.94966653977357396</v>
      </c>
      <c r="L34" s="195">
        <v>-1.4000000000000001</v>
      </c>
      <c r="M34" s="195">
        <v>1.1000000000000001</v>
      </c>
      <c r="N34" s="29">
        <v>-1.4</v>
      </c>
      <c r="O34" s="30"/>
    </row>
    <row r="35" spans="2:15" ht="18">
      <c r="B35" s="23"/>
      <c r="C35" s="11" t="s">
        <v>195</v>
      </c>
      <c r="E35" s="24"/>
      <c r="F35" s="25" t="s">
        <v>47</v>
      </c>
      <c r="G35" s="31">
        <v>5.2604998241334648</v>
      </c>
      <c r="H35" s="244">
        <v>4.7035240509456511</v>
      </c>
      <c r="I35" s="244">
        <v>6.0881718037710595</v>
      </c>
      <c r="J35" s="244">
        <v>5.2007901803989993</v>
      </c>
      <c r="K35" s="185">
        <v>4.7240038900871593</v>
      </c>
      <c r="L35" s="195">
        <v>-1.5999999999999996</v>
      </c>
      <c r="M35" s="195">
        <v>-1.4000000000000004</v>
      </c>
      <c r="N35" s="29">
        <v>-2.5</v>
      </c>
      <c r="O35" s="30"/>
    </row>
    <row r="36" spans="2:15" ht="4.3499999999999996" customHeight="1">
      <c r="B36" s="23"/>
      <c r="E36" s="24"/>
      <c r="F36" s="24"/>
      <c r="G36" s="37"/>
      <c r="H36" s="246"/>
      <c r="I36" s="246"/>
      <c r="J36" s="246"/>
      <c r="K36" s="25"/>
      <c r="L36" s="244"/>
      <c r="M36" s="244"/>
      <c r="N36" s="32"/>
    </row>
    <row r="37" spans="2:15" ht="18" customHeight="1" thickBot="1">
      <c r="B37" s="16" t="s">
        <v>196</v>
      </c>
      <c r="C37" s="17"/>
      <c r="D37" s="17"/>
      <c r="E37" s="18"/>
      <c r="F37" s="18"/>
      <c r="G37" s="38"/>
      <c r="H37" s="39"/>
      <c r="I37" s="39"/>
      <c r="J37" s="39"/>
      <c r="K37" s="19"/>
      <c r="L37" s="34"/>
      <c r="M37" s="34"/>
      <c r="N37" s="35"/>
    </row>
    <row r="38" spans="2:15">
      <c r="B38" s="23"/>
      <c r="C38" s="11" t="s">
        <v>48</v>
      </c>
      <c r="E38" s="24"/>
      <c r="F38" s="25" t="s">
        <v>49</v>
      </c>
      <c r="G38" s="31">
        <v>40.238053684144482</v>
      </c>
      <c r="H38" s="244">
        <v>40.934067833237556</v>
      </c>
      <c r="I38" s="244">
        <v>40.216484591265157</v>
      </c>
      <c r="J38" s="244">
        <v>39.827102292220395</v>
      </c>
      <c r="K38" s="185">
        <v>39.810189260680531</v>
      </c>
      <c r="L38" s="244">
        <v>0.45942580476545913</v>
      </c>
      <c r="M38" s="244" t="s">
        <v>216</v>
      </c>
      <c r="N38" s="32">
        <v>0.86300401329334164</v>
      </c>
      <c r="O38" s="30"/>
    </row>
    <row r="39" spans="2:15">
      <c r="B39" s="23"/>
      <c r="C39" s="11" t="s">
        <v>50</v>
      </c>
      <c r="E39" s="24"/>
      <c r="F39" s="25" t="s">
        <v>49</v>
      </c>
      <c r="G39" s="31">
        <v>42.258719726348374</v>
      </c>
      <c r="H39" s="244">
        <v>46.54282724764802</v>
      </c>
      <c r="I39" s="244">
        <v>46.635375547112659</v>
      </c>
      <c r="J39" s="244">
        <v>44.822596054321515</v>
      </c>
      <c r="K39" s="185">
        <v>43.880464117477416</v>
      </c>
      <c r="L39" s="244">
        <v>0.6114976113588142</v>
      </c>
      <c r="M39" s="244">
        <v>1.0827637072432594</v>
      </c>
      <c r="N39" s="32">
        <v>0.40708492737966395</v>
      </c>
      <c r="O39" s="30"/>
    </row>
    <row r="40" spans="2:15" ht="18">
      <c r="B40" s="23"/>
      <c r="C40" s="11" t="s">
        <v>197</v>
      </c>
      <c r="E40" s="24"/>
      <c r="F40" s="25" t="s">
        <v>49</v>
      </c>
      <c r="G40" s="31">
        <v>-2.0206660422038967</v>
      </c>
      <c r="H40" s="244">
        <v>-5.6087594144104687</v>
      </c>
      <c r="I40" s="244">
        <v>-6.4188909558474991</v>
      </c>
      <c r="J40" s="244">
        <v>-4.9954937621011153</v>
      </c>
      <c r="K40" s="185">
        <v>-4.0702748567968809</v>
      </c>
      <c r="L40" s="244">
        <v>-0.15207180659335684</v>
      </c>
      <c r="M40" s="244">
        <v>-0.19603381711392132</v>
      </c>
      <c r="N40" s="32">
        <v>0.45591908591367769</v>
      </c>
      <c r="O40" s="30"/>
    </row>
    <row r="41" spans="2:15">
      <c r="B41" s="23"/>
      <c r="C41" s="11" t="s">
        <v>51</v>
      </c>
      <c r="E41" s="24"/>
      <c r="F41" s="42" t="s">
        <v>52</v>
      </c>
      <c r="G41" s="31">
        <v>0.38329815517350685</v>
      </c>
      <c r="H41" s="244">
        <v>3.7960232859508558E-2</v>
      </c>
      <c r="I41" s="244">
        <v>-5.4227512460123251E-2</v>
      </c>
      <c r="J41" s="244">
        <v>7.9476569583025736E-3</v>
      </c>
      <c r="K41" s="185">
        <v>-7.3959145138210669E-2</v>
      </c>
      <c r="L41" s="244">
        <v>-9.0079121956854635E-2</v>
      </c>
      <c r="M41" s="244">
        <v>-3.7052955835756407E-2</v>
      </c>
      <c r="N41" s="32">
        <v>-5.4023448313776257E-2</v>
      </c>
      <c r="O41" s="30"/>
    </row>
    <row r="42" spans="2:15">
      <c r="B42" s="23"/>
      <c r="C42" s="11" t="s">
        <v>53</v>
      </c>
      <c r="E42" s="24"/>
      <c r="F42" s="42" t="s">
        <v>52</v>
      </c>
      <c r="G42" s="31">
        <v>-2.4171886724259251</v>
      </c>
      <c r="H42" s="244">
        <v>-5.7119956145713555</v>
      </c>
      <c r="I42" s="244">
        <v>-6.4460968196013484</v>
      </c>
      <c r="J42" s="244">
        <v>-5.0531868260966686</v>
      </c>
      <c r="K42" s="185">
        <v>-3.9963157116586756</v>
      </c>
      <c r="L42" s="244">
        <v>-6.1754421459613518E-2</v>
      </c>
      <c r="M42" s="244">
        <v>-0.18157602147873853</v>
      </c>
      <c r="N42" s="32">
        <v>0.48093513825567413</v>
      </c>
      <c r="O42" s="30"/>
    </row>
    <row r="43" spans="2:15">
      <c r="B43" s="23"/>
      <c r="C43" s="11" t="s">
        <v>54</v>
      </c>
      <c r="E43" s="24"/>
      <c r="F43" s="42" t="s">
        <v>52</v>
      </c>
      <c r="G43" s="31">
        <v>-1.3575573434501478</v>
      </c>
      <c r="H43" s="244">
        <v>-4.5897680563798628</v>
      </c>
      <c r="I43" s="244">
        <v>-5.131856425865144</v>
      </c>
      <c r="J43" s="244">
        <v>-3.6631162685438681</v>
      </c>
      <c r="K43" s="185">
        <v>-2.6257950402924433</v>
      </c>
      <c r="L43" s="244">
        <v>-5.183963213624132E-2</v>
      </c>
      <c r="M43" s="244">
        <v>-0.13371487774882862</v>
      </c>
      <c r="N43" s="32">
        <v>0.54142836024010288</v>
      </c>
      <c r="O43" s="30"/>
    </row>
    <row r="44" spans="2:15" ht="18">
      <c r="B44" s="23"/>
      <c r="C44" s="11" t="s">
        <v>198</v>
      </c>
      <c r="E44" s="24"/>
      <c r="F44" s="42" t="s">
        <v>55</v>
      </c>
      <c r="G44" s="31">
        <v>2.8524671299621507</v>
      </c>
      <c r="H44" s="244">
        <v>-3.2322107129297151</v>
      </c>
      <c r="I44" s="244">
        <v>-0.54208836948528116</v>
      </c>
      <c r="J44" s="244">
        <v>1.4687401573212759</v>
      </c>
      <c r="K44" s="185">
        <v>1.0373212282514248</v>
      </c>
      <c r="L44" s="244">
        <v>-5.7656182308332138E-2</v>
      </c>
      <c r="M44" s="244">
        <v>-8.18752456125873E-2</v>
      </c>
      <c r="N44" s="32">
        <v>0.6751432379889315</v>
      </c>
      <c r="O44" s="30"/>
    </row>
    <row r="45" spans="2:15">
      <c r="B45" s="23"/>
      <c r="C45" s="11" t="s">
        <v>56</v>
      </c>
      <c r="E45" s="24"/>
      <c r="F45" s="25" t="s">
        <v>49</v>
      </c>
      <c r="G45" s="31">
        <v>57.80281238800238</v>
      </c>
      <c r="H45" s="244">
        <v>56.983363213376272</v>
      </c>
      <c r="I45" s="244">
        <v>58.448209602791522</v>
      </c>
      <c r="J45" s="244">
        <v>59.281062123073255</v>
      </c>
      <c r="K45" s="185">
        <v>60.289212789001525</v>
      </c>
      <c r="L45" s="244">
        <v>-0.46487218584827161</v>
      </c>
      <c r="M45" s="244">
        <v>-0.51554475773074415</v>
      </c>
      <c r="N45" s="32">
        <v>-0.47879233670989407</v>
      </c>
      <c r="O45" s="30"/>
    </row>
    <row r="46" spans="2:15" ht="4.3499999999999996" customHeight="1">
      <c r="B46" s="23"/>
      <c r="E46" s="24"/>
      <c r="F46" s="24"/>
      <c r="G46" s="37"/>
      <c r="H46" s="246"/>
      <c r="I46" s="246"/>
      <c r="J46" s="246"/>
      <c r="K46" s="25"/>
      <c r="L46" s="244"/>
      <c r="M46" s="244"/>
      <c r="N46" s="32"/>
      <c r="O46" s="30"/>
    </row>
    <row r="47" spans="2:15" ht="15" thickBot="1">
      <c r="B47" s="16" t="s">
        <v>68</v>
      </c>
      <c r="C47" s="17"/>
      <c r="D47" s="17"/>
      <c r="E47" s="18"/>
      <c r="F47" s="18"/>
      <c r="G47" s="38"/>
      <c r="H47" s="39"/>
      <c r="I47" s="39"/>
      <c r="J47" s="39"/>
      <c r="K47" s="19"/>
      <c r="L47" s="34"/>
      <c r="M47" s="34"/>
      <c r="N47" s="35"/>
      <c r="O47" s="30"/>
    </row>
    <row r="48" spans="2:15">
      <c r="B48" s="23"/>
      <c r="C48" s="11" t="s">
        <v>57</v>
      </c>
      <c r="E48" s="24"/>
      <c r="F48" s="25" t="s">
        <v>49</v>
      </c>
      <c r="G48" s="31">
        <v>-5.5</v>
      </c>
      <c r="H48" s="244">
        <v>0.3</v>
      </c>
      <c r="I48" s="244">
        <v>0.2</v>
      </c>
      <c r="J48" s="244">
        <v>0.9</v>
      </c>
      <c r="K48" s="185">
        <v>1.8</v>
      </c>
      <c r="L48" s="195">
        <v>-1.3</v>
      </c>
      <c r="M48" s="195">
        <v>-2.6</v>
      </c>
      <c r="N48" s="29">
        <v>-3</v>
      </c>
      <c r="O48" s="30"/>
    </row>
    <row r="49" spans="2:15">
      <c r="B49" s="23"/>
      <c r="C49" s="11" t="s">
        <v>58</v>
      </c>
      <c r="E49" s="24"/>
      <c r="F49" s="25" t="s">
        <v>49</v>
      </c>
      <c r="G49" s="31">
        <v>-7.3</v>
      </c>
      <c r="H49" s="244">
        <v>-1.6</v>
      </c>
      <c r="I49" s="244">
        <v>-2.2000000000000002</v>
      </c>
      <c r="J49" s="244">
        <v>-1.4</v>
      </c>
      <c r="K49" s="185">
        <v>-0.5</v>
      </c>
      <c r="L49" s="195">
        <v>-1.8</v>
      </c>
      <c r="M49" s="195">
        <v>-3.1</v>
      </c>
      <c r="N49" s="29">
        <v>-3.5</v>
      </c>
      <c r="O49" s="30"/>
    </row>
    <row r="50" spans="2:15" ht="3.75" customHeight="1">
      <c r="B50" s="23"/>
      <c r="E50" s="24"/>
      <c r="F50" s="24"/>
      <c r="G50" s="37"/>
      <c r="H50" s="246"/>
      <c r="I50" s="246"/>
      <c r="J50" s="246"/>
      <c r="K50" s="25"/>
      <c r="L50" s="244"/>
      <c r="M50" s="244"/>
      <c r="N50" s="32"/>
      <c r="O50" s="30"/>
    </row>
    <row r="51" spans="2:15" ht="15" hidden="1" outlineLevel="1" thickBot="1">
      <c r="B51" s="16" t="s">
        <v>4</v>
      </c>
      <c r="C51" s="17"/>
      <c r="D51" s="17"/>
      <c r="E51" s="18"/>
      <c r="F51" s="18"/>
      <c r="G51" s="38"/>
      <c r="H51" s="39"/>
      <c r="I51" s="39"/>
      <c r="J51" s="39"/>
      <c r="K51" s="19"/>
      <c r="L51" s="34"/>
      <c r="M51" s="34"/>
      <c r="N51" s="35"/>
      <c r="O51" s="30"/>
    </row>
    <row r="52" spans="2:15" hidden="1" outlineLevel="1">
      <c r="B52" s="23"/>
      <c r="C52" s="11" t="s">
        <v>6</v>
      </c>
      <c r="E52" s="24"/>
      <c r="F52" s="25" t="s">
        <v>10</v>
      </c>
      <c r="G52" s="37"/>
      <c r="H52" s="246"/>
      <c r="I52" s="246"/>
      <c r="J52" s="246"/>
      <c r="K52" s="25"/>
      <c r="L52" s="244"/>
      <c r="M52" s="244"/>
      <c r="N52" s="32"/>
      <c r="O52" s="30"/>
    </row>
    <row r="53" spans="2:15" hidden="1" outlineLevel="1">
      <c r="B53" s="23"/>
      <c r="C53" s="11" t="s">
        <v>5</v>
      </c>
      <c r="E53" s="24"/>
      <c r="F53" s="25" t="s">
        <v>10</v>
      </c>
      <c r="G53" s="37"/>
      <c r="H53" s="246"/>
      <c r="I53" s="246"/>
      <c r="J53" s="246"/>
      <c r="K53" s="25"/>
      <c r="L53" s="244"/>
      <c r="M53" s="244"/>
      <c r="N53" s="32"/>
      <c r="O53" s="30"/>
    </row>
    <row r="54" spans="2:15" ht="3.75" hidden="1" customHeight="1" collapsed="1" thickBot="1">
      <c r="B54" s="23"/>
      <c r="E54" s="24"/>
      <c r="F54" s="24"/>
      <c r="G54" s="37"/>
      <c r="H54" s="246"/>
      <c r="I54" s="246"/>
      <c r="J54" s="246"/>
      <c r="K54" s="25"/>
      <c r="L54" s="244"/>
      <c r="M54" s="244"/>
      <c r="N54" s="32"/>
      <c r="O54" s="30"/>
    </row>
    <row r="55" spans="2:15" ht="15" thickBot="1">
      <c r="B55" s="16" t="s">
        <v>69</v>
      </c>
      <c r="C55" s="17"/>
      <c r="D55" s="17"/>
      <c r="E55" s="43"/>
      <c r="F55" s="18"/>
      <c r="G55" s="38"/>
      <c r="H55" s="39"/>
      <c r="I55" s="39"/>
      <c r="J55" s="39"/>
      <c r="K55" s="19"/>
      <c r="L55" s="34"/>
      <c r="M55" s="34"/>
      <c r="N55" s="35"/>
      <c r="O55" s="244"/>
    </row>
    <row r="56" spans="2:15">
      <c r="B56" s="23"/>
      <c r="C56" s="11" t="s">
        <v>59</v>
      </c>
      <c r="E56" s="24"/>
      <c r="F56" s="25" t="s">
        <v>22</v>
      </c>
      <c r="G56" s="31">
        <v>7.0026024997019221</v>
      </c>
      <c r="H56" s="244">
        <v>-0.67576427311297493</v>
      </c>
      <c r="I56" s="244">
        <v>2.3956283973124499</v>
      </c>
      <c r="J56" s="244">
        <v>3.2930596180978711</v>
      </c>
      <c r="K56" s="185">
        <v>3.2846735826247482</v>
      </c>
      <c r="L56" s="44">
        <v>-1.1000000000000001</v>
      </c>
      <c r="M56" s="44">
        <v>-0.39999999999999991</v>
      </c>
      <c r="N56" s="190">
        <v>9.9999999999999645E-2</v>
      </c>
      <c r="O56" s="30"/>
    </row>
    <row r="57" spans="2:15" ht="18" customHeight="1">
      <c r="B57" s="23"/>
      <c r="C57" s="11" t="s">
        <v>199</v>
      </c>
      <c r="E57" s="24"/>
      <c r="F57" s="25" t="s">
        <v>60</v>
      </c>
      <c r="G57" s="45">
        <v>1.0534540280032449</v>
      </c>
      <c r="H57" s="248">
        <v>1.0806697580645124</v>
      </c>
      <c r="I57" s="248">
        <v>1.0835999999999899</v>
      </c>
      <c r="J57" s="248">
        <v>1.0835999999999899</v>
      </c>
      <c r="K57" s="189">
        <v>1.0835999999999899</v>
      </c>
      <c r="L57" s="244">
        <v>-0.5</v>
      </c>
      <c r="M57" s="244">
        <v>-0.3</v>
      </c>
      <c r="N57" s="32">
        <v>-0.3</v>
      </c>
      <c r="O57" s="30"/>
    </row>
    <row r="58" spans="2:15" ht="18" customHeight="1">
      <c r="B58" s="23"/>
      <c r="C58" s="11" t="s">
        <v>200</v>
      </c>
      <c r="E58" s="24"/>
      <c r="F58" s="25" t="s">
        <v>60</v>
      </c>
      <c r="G58" s="31">
        <v>103.66969016499999</v>
      </c>
      <c r="H58" s="244">
        <v>84.007579950000007</v>
      </c>
      <c r="I58" s="244">
        <v>80.09216666750001</v>
      </c>
      <c r="J58" s="244">
        <v>76.5348333325</v>
      </c>
      <c r="K58" s="185">
        <v>73.604000002500001</v>
      </c>
      <c r="L58" s="244">
        <v>1.2</v>
      </c>
      <c r="M58" s="244">
        <v>-2</v>
      </c>
      <c r="N58" s="32">
        <v>-1.6</v>
      </c>
      <c r="O58" s="30"/>
    </row>
    <row r="59" spans="2:15" ht="18">
      <c r="B59" s="23"/>
      <c r="C59" s="11" t="s">
        <v>201</v>
      </c>
      <c r="E59" s="24"/>
      <c r="F59" s="25" t="s">
        <v>22</v>
      </c>
      <c r="G59" s="31">
        <v>45.816923617399567</v>
      </c>
      <c r="H59" s="244">
        <v>-18.96611264459834</v>
      </c>
      <c r="I59" s="244">
        <v>-4.6607857110398783</v>
      </c>
      <c r="J59" s="244">
        <v>-4.4415496333969315</v>
      </c>
      <c r="K59" s="185">
        <v>-3.8294110046169578</v>
      </c>
      <c r="L59" s="244">
        <v>1</v>
      </c>
      <c r="M59" s="244">
        <v>-3.2</v>
      </c>
      <c r="N59" s="32">
        <v>0.4</v>
      </c>
      <c r="O59" s="30"/>
    </row>
    <row r="60" spans="2:15" ht="18">
      <c r="B60" s="23"/>
      <c r="C60" s="11" t="s">
        <v>202</v>
      </c>
      <c r="E60" s="24"/>
      <c r="F60" s="25" t="s">
        <v>22</v>
      </c>
      <c r="G60" s="31">
        <v>63.783577359290092</v>
      </c>
      <c r="H60" s="244">
        <v>-21.006880777158699</v>
      </c>
      <c r="I60" s="244">
        <v>-4.9185994465557314</v>
      </c>
      <c r="J60" s="244">
        <v>-4.4415496333969458</v>
      </c>
      <c r="K60" s="185">
        <v>-3.8294110046169436</v>
      </c>
      <c r="L60" s="249">
        <v>1.3</v>
      </c>
      <c r="M60" s="249">
        <v>-3.3</v>
      </c>
      <c r="N60" s="32">
        <v>0.4</v>
      </c>
      <c r="O60" s="30"/>
    </row>
    <row r="61" spans="2:15">
      <c r="B61" s="23"/>
      <c r="C61" s="11" t="s">
        <v>61</v>
      </c>
      <c r="E61" s="24"/>
      <c r="F61" s="25" t="s">
        <v>22</v>
      </c>
      <c r="G61" s="31">
        <v>6.5636152873542741</v>
      </c>
      <c r="H61" s="244">
        <v>-13.193434777744717</v>
      </c>
      <c r="I61" s="244">
        <v>-2.3120785291044665</v>
      </c>
      <c r="J61" s="244">
        <v>2.4382981909255363</v>
      </c>
      <c r="K61" s="185">
        <v>1.6766887120669205</v>
      </c>
      <c r="L61" s="244">
        <v>0.40000000000000036</v>
      </c>
      <c r="M61" s="244">
        <v>0.80000000000000027</v>
      </c>
      <c r="N61" s="32">
        <v>-0.80000000000000027</v>
      </c>
      <c r="O61" s="30"/>
    </row>
    <row r="62" spans="2:15" ht="18">
      <c r="B62" s="23"/>
      <c r="C62" s="11" t="s">
        <v>62</v>
      </c>
      <c r="E62" s="24"/>
      <c r="F62" s="25" t="s">
        <v>15</v>
      </c>
      <c r="G62" s="31">
        <v>0.34181650727987289</v>
      </c>
      <c r="H62" s="244">
        <v>3.4351682662963867</v>
      </c>
      <c r="I62" s="244">
        <v>3.6024999618530273</v>
      </c>
      <c r="J62" s="244">
        <v>2.8404166102409363</v>
      </c>
      <c r="K62" s="185">
        <v>2.6879166960716248</v>
      </c>
      <c r="L62" s="244">
        <v>0</v>
      </c>
      <c r="M62" s="244">
        <v>-0.10000000000000009</v>
      </c>
      <c r="N62" s="32">
        <v>-0.30000000000000027</v>
      </c>
      <c r="O62" s="30"/>
    </row>
    <row r="63" spans="2:15" ht="15" thickBot="1">
      <c r="B63" s="46"/>
      <c r="C63" s="47" t="s">
        <v>63</v>
      </c>
      <c r="D63" s="47"/>
      <c r="E63" s="48"/>
      <c r="F63" s="49" t="s">
        <v>14</v>
      </c>
      <c r="G63" s="250">
        <v>2.0754645019769669</v>
      </c>
      <c r="H63" s="251">
        <v>3.693034291267395</v>
      </c>
      <c r="I63" s="251">
        <v>3.7727516889572144</v>
      </c>
      <c r="J63" s="251">
        <v>3.7589516639709473</v>
      </c>
      <c r="K63" s="252">
        <v>3.7947516441345215</v>
      </c>
      <c r="L63" s="251">
        <v>0</v>
      </c>
      <c r="M63" s="251">
        <v>0</v>
      </c>
      <c r="N63" s="253">
        <v>0</v>
      </c>
      <c r="O63" s="30"/>
    </row>
    <row r="64" spans="2:15" ht="15.75" customHeight="1">
      <c r="B64" s="11" t="s">
        <v>70</v>
      </c>
    </row>
    <row r="65" spans="2:4" ht="15.75" customHeight="1">
      <c r="B65" s="11" t="s">
        <v>71</v>
      </c>
    </row>
    <row r="66" spans="2:4" ht="15.75" customHeight="1">
      <c r="B66" s="11" t="s">
        <v>72</v>
      </c>
    </row>
    <row r="67" spans="2:4" ht="15.75" customHeight="1">
      <c r="B67" s="11" t="s">
        <v>73</v>
      </c>
    </row>
    <row r="68" spans="2:4">
      <c r="B68" s="11" t="s">
        <v>74</v>
      </c>
    </row>
    <row r="69" spans="2:4">
      <c r="B69" s="11" t="s">
        <v>75</v>
      </c>
    </row>
    <row r="70" spans="2:4">
      <c r="B70" s="11" t="s">
        <v>76</v>
      </c>
    </row>
    <row r="71" spans="2:4">
      <c r="B71" s="11" t="s">
        <v>77</v>
      </c>
    </row>
    <row r="72" spans="2:4">
      <c r="B72" s="11" t="s">
        <v>78</v>
      </c>
    </row>
    <row r="73" spans="2:4">
      <c r="C73" s="11" t="s">
        <v>79</v>
      </c>
    </row>
    <row r="74" spans="2:4">
      <c r="B74" s="11" t="s">
        <v>80</v>
      </c>
    </row>
    <row r="75" spans="2:4">
      <c r="B75" s="11" t="s">
        <v>81</v>
      </c>
      <c r="D75" s="234"/>
    </row>
    <row r="76" spans="2:4">
      <c r="B76" s="11" t="s">
        <v>82</v>
      </c>
    </row>
    <row r="77" spans="2:4">
      <c r="B77" s="11" t="s">
        <v>83</v>
      </c>
    </row>
    <row r="78" spans="2:4">
      <c r="B78" s="11" t="s">
        <v>84</v>
      </c>
    </row>
    <row r="80" spans="2:4" ht="15.75">
      <c r="C80" s="234"/>
      <c r="D80" s="254"/>
    </row>
  </sheetData>
  <mergeCells count="5">
    <mergeCell ref="B2:N2"/>
    <mergeCell ref="B3:E4"/>
    <mergeCell ref="F3:F4"/>
    <mergeCell ref="H3:K3"/>
    <mergeCell ref="L3:N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B76"/>
  <sheetViews>
    <sheetView zoomScale="80" zoomScaleNormal="80" workbookViewId="0">
      <selection activeCell="O44" sqref="O44"/>
    </sheetView>
  </sheetViews>
  <sheetFormatPr defaultColWidth="9.140625" defaultRowHeight="14.25"/>
  <cols>
    <col min="1" max="5" width="3.140625" style="52" customWidth="1"/>
    <col min="6" max="6" width="29.85546875" style="52" customWidth="1"/>
    <col min="7" max="7" width="22" style="52" customWidth="1"/>
    <col min="8" max="8" width="10.5703125" style="52" customWidth="1"/>
    <col min="9" max="12" width="9.140625" style="52" customWidth="1"/>
    <col min="13" max="13" width="13.42578125" style="52" customWidth="1"/>
    <col min="14" max="20" width="9.140625" style="52" customWidth="1"/>
    <col min="21" max="23" width="9.140625" style="52"/>
    <col min="24" max="28" width="9.140625" style="52" customWidth="1"/>
    <col min="29" max="16384" width="9.140625" style="52"/>
  </cols>
  <sheetData>
    <row r="1" spans="2:28" ht="22.5" customHeight="1" thickBot="1">
      <c r="B1" s="51" t="s">
        <v>85</v>
      </c>
    </row>
    <row r="2" spans="2:28" ht="30" customHeight="1">
      <c r="B2" s="63" t="str">
        <f>""&amp;Summary!$H$3&amp;" - GDP components [level]"</f>
        <v>Winter medium-term forecast (MTF-2023Q4) - scenario with government package - GDP components [level]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5"/>
    </row>
    <row r="3" spans="2:28">
      <c r="B3" s="307" t="s">
        <v>86</v>
      </c>
      <c r="C3" s="308"/>
      <c r="D3" s="308"/>
      <c r="E3" s="308"/>
      <c r="F3" s="309"/>
      <c r="G3" s="310" t="s">
        <v>19</v>
      </c>
      <c r="H3" s="109" t="s">
        <v>20</v>
      </c>
      <c r="I3" s="298">
        <v>2023</v>
      </c>
      <c r="J3" s="298">
        <v>2024</v>
      </c>
      <c r="K3" s="298">
        <v>2025</v>
      </c>
      <c r="L3" s="292">
        <v>2026</v>
      </c>
      <c r="M3" s="311">
        <v>2023</v>
      </c>
      <c r="N3" s="312"/>
      <c r="O3" s="312"/>
      <c r="P3" s="314"/>
      <c r="Q3" s="311">
        <v>2024</v>
      </c>
      <c r="R3" s="312"/>
      <c r="S3" s="312"/>
      <c r="T3" s="314"/>
      <c r="U3" s="311">
        <v>2025</v>
      </c>
      <c r="V3" s="312"/>
      <c r="W3" s="312"/>
      <c r="X3" s="314"/>
      <c r="Y3" s="312">
        <v>2026</v>
      </c>
      <c r="Z3" s="312"/>
      <c r="AA3" s="312"/>
      <c r="AB3" s="313"/>
    </row>
    <row r="4" spans="2:28">
      <c r="B4" s="302"/>
      <c r="C4" s="303"/>
      <c r="D4" s="303"/>
      <c r="E4" s="303"/>
      <c r="F4" s="304"/>
      <c r="G4" s="306"/>
      <c r="H4" s="170">
        <v>2022</v>
      </c>
      <c r="I4" s="295"/>
      <c r="J4" s="295"/>
      <c r="K4" s="295"/>
      <c r="L4" s="293"/>
      <c r="M4" s="113" t="s">
        <v>0</v>
      </c>
      <c r="N4" s="111" t="s">
        <v>1</v>
      </c>
      <c r="O4" s="111" t="s">
        <v>2</v>
      </c>
      <c r="P4" s="112" t="s">
        <v>3</v>
      </c>
      <c r="Q4" s="113" t="s">
        <v>0</v>
      </c>
      <c r="R4" s="111" t="s">
        <v>1</v>
      </c>
      <c r="S4" s="111" t="s">
        <v>2</v>
      </c>
      <c r="T4" s="200" t="s">
        <v>3</v>
      </c>
      <c r="U4" s="113" t="s">
        <v>0</v>
      </c>
      <c r="V4" s="111" t="s">
        <v>1</v>
      </c>
      <c r="W4" s="111" t="s">
        <v>2</v>
      </c>
      <c r="X4" s="112" t="s">
        <v>3</v>
      </c>
      <c r="Y4" s="111" t="s">
        <v>0</v>
      </c>
      <c r="Z4" s="111" t="s">
        <v>1</v>
      </c>
      <c r="AA4" s="111" t="s">
        <v>2</v>
      </c>
      <c r="AB4" s="114" t="s">
        <v>3</v>
      </c>
    </row>
    <row r="5" spans="2:28" ht="4.3499999999999996" customHeight="1">
      <c r="B5" s="8"/>
      <c r="C5" s="9"/>
      <c r="D5" s="9"/>
      <c r="E5" s="9"/>
      <c r="F5" s="115"/>
      <c r="G5" s="116"/>
      <c r="H5" s="119"/>
      <c r="I5" s="118"/>
      <c r="J5" s="118"/>
      <c r="K5" s="118"/>
      <c r="L5" s="119"/>
      <c r="M5" s="61"/>
      <c r="N5" s="61"/>
      <c r="O5" s="61"/>
      <c r="P5" s="219"/>
      <c r="Q5" s="61"/>
      <c r="R5" s="61"/>
      <c r="S5" s="61"/>
      <c r="T5" s="61"/>
      <c r="U5" s="159"/>
      <c r="V5" s="61"/>
      <c r="W5" s="61"/>
      <c r="X5" s="84"/>
      <c r="Y5" s="61"/>
      <c r="Z5" s="61"/>
      <c r="AA5" s="61"/>
      <c r="AB5" s="4"/>
    </row>
    <row r="6" spans="2:28">
      <c r="B6" s="3"/>
      <c r="C6" s="52" t="s">
        <v>25</v>
      </c>
      <c r="F6" s="84"/>
      <c r="G6" s="42" t="s">
        <v>87</v>
      </c>
      <c r="H6" s="125">
        <v>109645.18399999998</v>
      </c>
      <c r="I6" s="259">
        <v>121790.6118909467</v>
      </c>
      <c r="J6" s="259">
        <v>130167.75791529681</v>
      </c>
      <c r="K6" s="259">
        <v>137701.15492823932</v>
      </c>
      <c r="L6" s="125">
        <v>144103.24761032054</v>
      </c>
      <c r="M6" s="108">
        <v>29372.434590898785</v>
      </c>
      <c r="N6" s="108">
        <v>30093.512769172688</v>
      </c>
      <c r="O6" s="108">
        <v>30887.77283791282</v>
      </c>
      <c r="P6" s="127">
        <v>31436.891692962407</v>
      </c>
      <c r="Q6" s="108">
        <v>31782.766804655435</v>
      </c>
      <c r="R6" s="108">
        <v>32389.520526884899</v>
      </c>
      <c r="S6" s="108">
        <v>32760.263624181469</v>
      </c>
      <c r="T6" s="108">
        <v>33235.206959575007</v>
      </c>
      <c r="U6" s="162">
        <v>33750.617272463598</v>
      </c>
      <c r="V6" s="108">
        <v>34185.21298671954</v>
      </c>
      <c r="W6" s="108">
        <v>34665.534096092044</v>
      </c>
      <c r="X6" s="127">
        <v>35099.790572964142</v>
      </c>
      <c r="Y6" s="108">
        <v>35507.793913975031</v>
      </c>
      <c r="Z6" s="108">
        <v>35870.581777708008</v>
      </c>
      <c r="AA6" s="108">
        <v>36202.455190078887</v>
      </c>
      <c r="AB6" s="128">
        <v>36522.416728558637</v>
      </c>
    </row>
    <row r="7" spans="2:28">
      <c r="B7" s="3"/>
      <c r="E7" s="52" t="s">
        <v>88</v>
      </c>
      <c r="F7" s="84"/>
      <c r="G7" s="42" t="s">
        <v>87</v>
      </c>
      <c r="H7" s="127">
        <v>67437.984110713034</v>
      </c>
      <c r="I7" s="259">
        <v>73602.263010528288</v>
      </c>
      <c r="J7" s="259">
        <v>77266.692206147112</v>
      </c>
      <c r="K7" s="259">
        <v>82099.620142075044</v>
      </c>
      <c r="L7" s="127">
        <v>86694.771226696466</v>
      </c>
      <c r="M7" s="108">
        <v>17968.323851380224</v>
      </c>
      <c r="N7" s="108">
        <v>18218.580421004124</v>
      </c>
      <c r="O7" s="108">
        <v>18510.702427417989</v>
      </c>
      <c r="P7" s="127">
        <v>18904.656310725954</v>
      </c>
      <c r="Q7" s="108">
        <v>18925.591053756565</v>
      </c>
      <c r="R7" s="108">
        <v>19186.981115709073</v>
      </c>
      <c r="S7" s="108">
        <v>19427.312491131808</v>
      </c>
      <c r="T7" s="108">
        <v>19726.807545549666</v>
      </c>
      <c r="U7" s="162">
        <v>20094.382980835617</v>
      </c>
      <c r="V7" s="108">
        <v>20377.628739581498</v>
      </c>
      <c r="W7" s="108">
        <v>20673.244588616693</v>
      </c>
      <c r="X7" s="127">
        <v>20954.363833041236</v>
      </c>
      <c r="Y7" s="108">
        <v>21328.890001803455</v>
      </c>
      <c r="Z7" s="108">
        <v>21578.537195417735</v>
      </c>
      <c r="AA7" s="108">
        <v>21794.179256823667</v>
      </c>
      <c r="AB7" s="128">
        <v>21993.164772651613</v>
      </c>
    </row>
    <row r="8" spans="2:28">
      <c r="B8" s="3"/>
      <c r="E8" s="52" t="s">
        <v>89</v>
      </c>
      <c r="F8" s="84"/>
      <c r="G8" s="42" t="s">
        <v>87</v>
      </c>
      <c r="H8" s="127">
        <v>22616.429999999978</v>
      </c>
      <c r="I8" s="108">
        <v>24650.024793644039</v>
      </c>
      <c r="J8" s="108">
        <v>26404.642999999996</v>
      </c>
      <c r="K8" s="108">
        <v>27953.163999999997</v>
      </c>
      <c r="L8" s="127">
        <v>29254.224000000002</v>
      </c>
      <c r="M8" s="108">
        <v>5946.2961335065502</v>
      </c>
      <c r="N8" s="108">
        <v>6073.8966601374896</v>
      </c>
      <c r="O8" s="108">
        <v>6199.5119999999997</v>
      </c>
      <c r="P8" s="127">
        <v>6430.32</v>
      </c>
      <c r="Q8" s="108">
        <v>6494.1139999999996</v>
      </c>
      <c r="R8" s="108">
        <v>6576.73</v>
      </c>
      <c r="S8" s="108">
        <v>6622.3440000000001</v>
      </c>
      <c r="T8" s="108">
        <v>6711.4549999999999</v>
      </c>
      <c r="U8" s="162">
        <v>6847.2269999999999</v>
      </c>
      <c r="V8" s="108">
        <v>6960.5879999999997</v>
      </c>
      <c r="W8" s="108">
        <v>7033.8149999999996</v>
      </c>
      <c r="X8" s="127">
        <v>7111.5339999999997</v>
      </c>
      <c r="Y8" s="108">
        <v>7171.4960000000001</v>
      </c>
      <c r="Z8" s="108">
        <v>7275.491</v>
      </c>
      <c r="AA8" s="108">
        <v>7362.07</v>
      </c>
      <c r="AB8" s="128">
        <v>7445.1670000000004</v>
      </c>
    </row>
    <row r="9" spans="2:28">
      <c r="B9" s="3"/>
      <c r="E9" s="52" t="s">
        <v>29</v>
      </c>
      <c r="F9" s="84"/>
      <c r="G9" s="42" t="s">
        <v>87</v>
      </c>
      <c r="H9" s="127">
        <v>22019.688000000006</v>
      </c>
      <c r="I9" s="108">
        <v>25554.914310832799</v>
      </c>
      <c r="J9" s="108">
        <v>27293.993619049572</v>
      </c>
      <c r="K9" s="108">
        <v>28859.670756568987</v>
      </c>
      <c r="L9" s="127">
        <v>29483.239158710086</v>
      </c>
      <c r="M9" s="108">
        <v>6236.2948440561213</v>
      </c>
      <c r="N9" s="108">
        <v>6321.0340457741095</v>
      </c>
      <c r="O9" s="108">
        <v>6308.5852952646228</v>
      </c>
      <c r="P9" s="127">
        <v>6689.0001257379427</v>
      </c>
      <c r="Q9" s="108">
        <v>6786.7244934738828</v>
      </c>
      <c r="R9" s="108">
        <v>6777.5935056963299</v>
      </c>
      <c r="S9" s="108">
        <v>6824.99995543977</v>
      </c>
      <c r="T9" s="108">
        <v>6904.67566443959</v>
      </c>
      <c r="U9" s="162">
        <v>7003.8360852932137</v>
      </c>
      <c r="V9" s="108">
        <v>7095.4597394921766</v>
      </c>
      <c r="W9" s="108">
        <v>7319.7058598344347</v>
      </c>
      <c r="X9" s="127">
        <v>7440.6690719491635</v>
      </c>
      <c r="Y9" s="108">
        <v>7412.6446253824142</v>
      </c>
      <c r="Z9" s="108">
        <v>7375.7889817119903</v>
      </c>
      <c r="AA9" s="108">
        <v>7339.8105401307103</v>
      </c>
      <c r="AB9" s="128">
        <v>7354.9950114849689</v>
      </c>
    </row>
    <row r="10" spans="2:28">
      <c r="B10" s="3"/>
      <c r="E10" s="52" t="s">
        <v>90</v>
      </c>
      <c r="F10" s="84"/>
      <c r="G10" s="42" t="s">
        <v>87</v>
      </c>
      <c r="H10" s="127">
        <v>112074.10211071302</v>
      </c>
      <c r="I10" s="108">
        <v>123807.20211500513</v>
      </c>
      <c r="J10" s="108">
        <v>130965.32882519669</v>
      </c>
      <c r="K10" s="108">
        <v>138912.45489864403</v>
      </c>
      <c r="L10" s="127">
        <v>145432.23438540654</v>
      </c>
      <c r="M10" s="108">
        <v>30150.914828942892</v>
      </c>
      <c r="N10" s="108">
        <v>30613.511126915724</v>
      </c>
      <c r="O10" s="108">
        <v>31018.799722682612</v>
      </c>
      <c r="P10" s="127">
        <v>32023.976436463898</v>
      </c>
      <c r="Q10" s="108">
        <v>32206.429547230451</v>
      </c>
      <c r="R10" s="108">
        <v>32541.304621405401</v>
      </c>
      <c r="S10" s="108">
        <v>32874.656446571578</v>
      </c>
      <c r="T10" s="108">
        <v>33342.938209989254</v>
      </c>
      <c r="U10" s="162">
        <v>33945.446066128832</v>
      </c>
      <c r="V10" s="108">
        <v>34433.676479073678</v>
      </c>
      <c r="W10" s="108">
        <v>35026.765448451129</v>
      </c>
      <c r="X10" s="127">
        <v>35506.566904990395</v>
      </c>
      <c r="Y10" s="108">
        <v>35913.030627185872</v>
      </c>
      <c r="Z10" s="108">
        <v>36229.817177129727</v>
      </c>
      <c r="AA10" s="108">
        <v>36496.059796954374</v>
      </c>
      <c r="AB10" s="128">
        <v>36793.326784136581</v>
      </c>
    </row>
    <row r="11" spans="2:28">
      <c r="B11" s="3"/>
      <c r="D11" s="52" t="s">
        <v>91</v>
      </c>
      <c r="F11" s="84"/>
      <c r="G11" s="42" t="s">
        <v>87</v>
      </c>
      <c r="H11" s="127">
        <v>108854.57328396698</v>
      </c>
      <c r="I11" s="108">
        <v>114012.55439164859</v>
      </c>
      <c r="J11" s="108">
        <v>120067.53169414452</v>
      </c>
      <c r="K11" s="108">
        <v>127607.20319848524</v>
      </c>
      <c r="L11" s="127">
        <v>134580.0453646064</v>
      </c>
      <c r="M11" s="108">
        <v>28587.316857041696</v>
      </c>
      <c r="N11" s="108">
        <v>28420.808165724397</v>
      </c>
      <c r="O11" s="108">
        <v>28354.267519561639</v>
      </c>
      <c r="P11" s="127">
        <v>28650.161849320863</v>
      </c>
      <c r="Q11" s="108">
        <v>29108.79194834083</v>
      </c>
      <c r="R11" s="108">
        <v>29851.905853788914</v>
      </c>
      <c r="S11" s="108">
        <v>30302.172987104754</v>
      </c>
      <c r="T11" s="108">
        <v>30804.660904910026</v>
      </c>
      <c r="U11" s="162">
        <v>31257.216147751424</v>
      </c>
      <c r="V11" s="108">
        <v>31708.153512810193</v>
      </c>
      <c r="W11" s="108">
        <v>32115.748304001241</v>
      </c>
      <c r="X11" s="127">
        <v>32526.085233922382</v>
      </c>
      <c r="Y11" s="108">
        <v>32978.819755107063</v>
      </c>
      <c r="Z11" s="108">
        <v>33426.33700480932</v>
      </c>
      <c r="AA11" s="108">
        <v>33867.572510814047</v>
      </c>
      <c r="AB11" s="128">
        <v>34307.316093875976</v>
      </c>
    </row>
    <row r="12" spans="2:28">
      <c r="B12" s="3"/>
      <c r="D12" s="52" t="s">
        <v>92</v>
      </c>
      <c r="F12" s="84"/>
      <c r="G12" s="42" t="s">
        <v>87</v>
      </c>
      <c r="H12" s="127">
        <v>114895.48541242516</v>
      </c>
      <c r="I12" s="108">
        <v>113009.5223941005</v>
      </c>
      <c r="J12" s="108">
        <v>119040.97581723018</v>
      </c>
      <c r="K12" s="108">
        <v>125533.59022887357</v>
      </c>
      <c r="L12" s="127">
        <v>131063.93648263147</v>
      </c>
      <c r="M12" s="108">
        <v>28306.808570565507</v>
      </c>
      <c r="N12" s="108">
        <v>28069.043728236844</v>
      </c>
      <c r="O12" s="108">
        <v>27851.3882928971</v>
      </c>
      <c r="P12" s="127">
        <v>28782.281802401045</v>
      </c>
      <c r="Q12" s="108">
        <v>29070.525648540228</v>
      </c>
      <c r="R12" s="108">
        <v>29569.674278583865</v>
      </c>
      <c r="S12" s="108">
        <v>29990.495167350102</v>
      </c>
      <c r="T12" s="108">
        <v>30410.28072275599</v>
      </c>
      <c r="U12" s="162">
        <v>30797.136001477957</v>
      </c>
      <c r="V12" s="108">
        <v>31172.583319082987</v>
      </c>
      <c r="W12" s="108">
        <v>31589.776577457858</v>
      </c>
      <c r="X12" s="127">
        <v>31974.094330854768</v>
      </c>
      <c r="Y12" s="108">
        <v>32258.973017560147</v>
      </c>
      <c r="Z12" s="108">
        <v>32585.088840281398</v>
      </c>
      <c r="AA12" s="108">
        <v>32912.523974349089</v>
      </c>
      <c r="AB12" s="128">
        <v>33307.350650440829</v>
      </c>
    </row>
    <row r="13" spans="2:28" ht="15" thickBot="1">
      <c r="B13" s="57"/>
      <c r="C13" s="86"/>
      <c r="D13" s="86" t="s">
        <v>32</v>
      </c>
      <c r="E13" s="86"/>
      <c r="F13" s="87"/>
      <c r="G13" s="177" t="s">
        <v>87</v>
      </c>
      <c r="H13" s="136">
        <v>-6040.9121284581779</v>
      </c>
      <c r="I13" s="90">
        <v>1003.0319975480998</v>
      </c>
      <c r="J13" s="90">
        <v>1026.555876914339</v>
      </c>
      <c r="K13" s="90">
        <v>2073.6129696116695</v>
      </c>
      <c r="L13" s="136">
        <v>3516.1088819749421</v>
      </c>
      <c r="M13" s="90">
        <v>280.50828647618982</v>
      </c>
      <c r="N13" s="90">
        <v>351.76443748755264</v>
      </c>
      <c r="O13" s="90">
        <v>502.8792266645396</v>
      </c>
      <c r="P13" s="136">
        <v>-132.11995308018231</v>
      </c>
      <c r="Q13" s="90">
        <v>38.266299800601701</v>
      </c>
      <c r="R13" s="90">
        <v>282.23157520504901</v>
      </c>
      <c r="S13" s="90">
        <v>311.67781975465186</v>
      </c>
      <c r="T13" s="90">
        <v>394.38018215403645</v>
      </c>
      <c r="U13" s="180">
        <v>460.08014627346711</v>
      </c>
      <c r="V13" s="90">
        <v>535.57019372720606</v>
      </c>
      <c r="W13" s="90">
        <v>525.97172654338283</v>
      </c>
      <c r="X13" s="136">
        <v>551.99090306761354</v>
      </c>
      <c r="Y13" s="90">
        <v>719.84673754691539</v>
      </c>
      <c r="Z13" s="90">
        <v>841.2481645279222</v>
      </c>
      <c r="AA13" s="90">
        <v>955.04853646495758</v>
      </c>
      <c r="AB13" s="91">
        <v>999.96544343514688</v>
      </c>
    </row>
    <row r="14" spans="2:28" ht="15" thickBot="1">
      <c r="G14" s="92"/>
    </row>
    <row r="15" spans="2:28" ht="30" customHeight="1">
      <c r="B15" s="63" t="str">
        <f>""&amp;Summary!$H$3&amp;" - GDP components [change over previous period]"</f>
        <v>Winter medium-term forecast (MTF-2023Q4) - scenario with government package - GDP components [change over previous period]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5"/>
    </row>
    <row r="16" spans="2:28">
      <c r="B16" s="307" t="s">
        <v>86</v>
      </c>
      <c r="C16" s="308"/>
      <c r="D16" s="308"/>
      <c r="E16" s="308"/>
      <c r="F16" s="309"/>
      <c r="G16" s="310" t="s">
        <v>19</v>
      </c>
      <c r="H16" s="109" t="str">
        <f t="shared" ref="H16:L16" si="0">H$3</f>
        <v>Actual</v>
      </c>
      <c r="I16" s="298">
        <f t="shared" si="0"/>
        <v>2023</v>
      </c>
      <c r="J16" s="298">
        <f t="shared" si="0"/>
        <v>2024</v>
      </c>
      <c r="K16" s="298">
        <f t="shared" si="0"/>
        <v>2025</v>
      </c>
      <c r="L16" s="292">
        <f t="shared" si="0"/>
        <v>2026</v>
      </c>
      <c r="M16" s="311">
        <f t="shared" ref="M16:Y16" si="1">M$3</f>
        <v>2023</v>
      </c>
      <c r="N16" s="312"/>
      <c r="O16" s="312"/>
      <c r="P16" s="314"/>
      <c r="Q16" s="311">
        <f t="shared" si="1"/>
        <v>2024</v>
      </c>
      <c r="R16" s="312"/>
      <c r="S16" s="312"/>
      <c r="T16" s="314"/>
      <c r="U16" s="311">
        <f t="shared" si="1"/>
        <v>2025</v>
      </c>
      <c r="V16" s="312"/>
      <c r="W16" s="312"/>
      <c r="X16" s="314"/>
      <c r="Y16" s="311">
        <f t="shared" si="1"/>
        <v>2026</v>
      </c>
      <c r="Z16" s="312"/>
      <c r="AA16" s="312"/>
      <c r="AB16" s="313"/>
    </row>
    <row r="17" spans="2:28">
      <c r="B17" s="302"/>
      <c r="C17" s="303"/>
      <c r="D17" s="303"/>
      <c r="E17" s="303"/>
      <c r="F17" s="304"/>
      <c r="G17" s="306"/>
      <c r="H17" s="170">
        <f>$H$4</f>
        <v>2022</v>
      </c>
      <c r="I17" s="295"/>
      <c r="J17" s="295"/>
      <c r="K17" s="295"/>
      <c r="L17" s="293"/>
      <c r="M17" s="113" t="s">
        <v>0</v>
      </c>
      <c r="N17" s="111" t="s">
        <v>1</v>
      </c>
      <c r="O17" s="111" t="s">
        <v>2</v>
      </c>
      <c r="P17" s="112" t="s">
        <v>3</v>
      </c>
      <c r="Q17" s="113" t="s">
        <v>0</v>
      </c>
      <c r="R17" s="111" t="s">
        <v>1</v>
      </c>
      <c r="S17" s="111" t="s">
        <v>2</v>
      </c>
      <c r="T17" s="200" t="s">
        <v>3</v>
      </c>
      <c r="U17" s="113" t="s">
        <v>0</v>
      </c>
      <c r="V17" s="111" t="s">
        <v>1</v>
      </c>
      <c r="W17" s="111" t="s">
        <v>2</v>
      </c>
      <c r="X17" s="112" t="s">
        <v>3</v>
      </c>
      <c r="Y17" s="111" t="s">
        <v>0</v>
      </c>
      <c r="Z17" s="111" t="s">
        <v>1</v>
      </c>
      <c r="AA17" s="111" t="s">
        <v>2</v>
      </c>
      <c r="AB17" s="114" t="s">
        <v>3</v>
      </c>
    </row>
    <row r="18" spans="2:28" ht="4.3499999999999996" customHeight="1">
      <c r="B18" s="8"/>
      <c r="C18" s="9"/>
      <c r="D18" s="9"/>
      <c r="E18" s="9"/>
      <c r="F18" s="115"/>
      <c r="G18" s="116"/>
      <c r="H18" s="119"/>
      <c r="I18" s="118"/>
      <c r="J18" s="118"/>
      <c r="K18" s="118"/>
      <c r="L18" s="119"/>
      <c r="M18" s="61"/>
      <c r="N18" s="61"/>
      <c r="O18" s="61"/>
      <c r="P18" s="219"/>
      <c r="Q18" s="61"/>
      <c r="R18" s="61"/>
      <c r="S18" s="61"/>
      <c r="T18" s="61"/>
      <c r="U18" s="159"/>
      <c r="V18" s="61"/>
      <c r="W18" s="61"/>
      <c r="X18" s="84"/>
      <c r="Y18" s="61"/>
      <c r="Z18" s="61"/>
      <c r="AA18" s="61"/>
      <c r="AB18" s="4"/>
    </row>
    <row r="19" spans="2:28">
      <c r="B19" s="3"/>
      <c r="C19" s="52" t="s">
        <v>25</v>
      </c>
      <c r="F19" s="84"/>
      <c r="G19" s="42" t="s">
        <v>93</v>
      </c>
      <c r="H19" s="135">
        <v>1.7504481397421188</v>
      </c>
      <c r="I19" s="152">
        <v>1.1874179165032501</v>
      </c>
      <c r="J19" s="195">
        <v>2.8481485175785082</v>
      </c>
      <c r="K19" s="195">
        <v>2.9533167449287845</v>
      </c>
      <c r="L19" s="140">
        <v>1.8135444409492578</v>
      </c>
      <c r="M19" s="152">
        <v>0.19701744458180315</v>
      </c>
      <c r="N19" s="152">
        <v>0.43718773894032381</v>
      </c>
      <c r="O19" s="152">
        <v>0.2464986045345654</v>
      </c>
      <c r="P19" s="135">
        <v>0.67071335078898642</v>
      </c>
      <c r="Q19" s="152">
        <v>0.65615219090138055</v>
      </c>
      <c r="R19" s="152">
        <v>1.2380933083318411</v>
      </c>
      <c r="S19" s="152">
        <v>0.62074663598914981</v>
      </c>
      <c r="T19" s="152">
        <v>0.74368195865905307</v>
      </c>
      <c r="U19" s="160">
        <v>0.81262934265211584</v>
      </c>
      <c r="V19" s="152">
        <v>0.6167180472750573</v>
      </c>
      <c r="W19" s="152">
        <v>0.67310396916752779</v>
      </c>
      <c r="X19" s="135">
        <v>0.53771763509702453</v>
      </c>
      <c r="Y19" s="152">
        <v>0.34948171370132286</v>
      </c>
      <c r="Z19" s="152">
        <v>0.38547890862643897</v>
      </c>
      <c r="AA19" s="152">
        <v>0.36423215578564339</v>
      </c>
      <c r="AB19" s="141">
        <v>0.35367652928796645</v>
      </c>
    </row>
    <row r="20" spans="2:28">
      <c r="B20" s="3"/>
      <c r="E20" s="52" t="s">
        <v>88</v>
      </c>
      <c r="F20" s="84"/>
      <c r="G20" s="42" t="s">
        <v>93</v>
      </c>
      <c r="H20" s="135">
        <v>5.5617883424180263</v>
      </c>
      <c r="I20" s="152">
        <v>-1.6540904963578669</v>
      </c>
      <c r="J20" s="195">
        <v>1.869351003541226</v>
      </c>
      <c r="K20" s="195">
        <v>1.5493486655849864</v>
      </c>
      <c r="L20" s="135">
        <v>1.4573861411216029</v>
      </c>
      <c r="M20" s="152">
        <v>-1.61031500453619</v>
      </c>
      <c r="N20" s="152">
        <v>-0.54188876573202549</v>
      </c>
      <c r="O20" s="152">
        <v>-0.1464892007005858</v>
      </c>
      <c r="P20" s="135">
        <v>0.29733976705550447</v>
      </c>
      <c r="Q20" s="152">
        <v>0.98502647468639282</v>
      </c>
      <c r="R20" s="152">
        <v>0.69849327685085427</v>
      </c>
      <c r="S20" s="152">
        <v>0.4745692798551886</v>
      </c>
      <c r="T20" s="152">
        <v>0.39363987399771361</v>
      </c>
      <c r="U20" s="160">
        <v>0.33916947711742296</v>
      </c>
      <c r="V20" s="152">
        <v>0.25443161734226294</v>
      </c>
      <c r="W20" s="152">
        <v>0.37538764774633648</v>
      </c>
      <c r="X20" s="135">
        <v>0.46669441798212574</v>
      </c>
      <c r="Y20" s="152">
        <v>0.36589803025859169</v>
      </c>
      <c r="Z20" s="152">
        <v>0.35720143936094928</v>
      </c>
      <c r="AA20" s="152">
        <v>0.28657035439616152</v>
      </c>
      <c r="AB20" s="141">
        <v>0.28567803562114591</v>
      </c>
    </row>
    <row r="21" spans="2:28">
      <c r="B21" s="3"/>
      <c r="E21" s="52" t="s">
        <v>89</v>
      </c>
      <c r="F21" s="84"/>
      <c r="G21" s="42" t="s">
        <v>93</v>
      </c>
      <c r="H21" s="135">
        <v>-4.2291575149311456</v>
      </c>
      <c r="I21" s="152">
        <v>-1.1485226610319614</v>
      </c>
      <c r="J21" s="152">
        <v>0.80935568926562951</v>
      </c>
      <c r="K21" s="152">
        <v>3.0671314098491962</v>
      </c>
      <c r="L21" s="135">
        <v>1.698244658052019</v>
      </c>
      <c r="M21" s="152">
        <v>-0.65820119563046831</v>
      </c>
      <c r="N21" s="152">
        <v>0.16278551079713566</v>
      </c>
      <c r="O21" s="152">
        <v>0.32559130931456082</v>
      </c>
      <c r="P21" s="135">
        <v>1.8954019961130228</v>
      </c>
      <c r="Q21" s="152">
        <v>-1.5130218019013171</v>
      </c>
      <c r="R21" s="152">
        <v>0.50524463285219667</v>
      </c>
      <c r="S21" s="152">
        <v>0.25902843376381668</v>
      </c>
      <c r="T21" s="152">
        <v>0.86244113502323216</v>
      </c>
      <c r="U21" s="160">
        <v>1.4623483209306869</v>
      </c>
      <c r="V21" s="152">
        <v>0.67784554188578738</v>
      </c>
      <c r="W21" s="152">
        <v>0.14720843957223906</v>
      </c>
      <c r="X21" s="135">
        <v>0.36251455360908835</v>
      </c>
      <c r="Y21" s="152">
        <v>0.24193401019797989</v>
      </c>
      <c r="Z21" s="152">
        <v>0.706533568057651</v>
      </c>
      <c r="AA21" s="152">
        <v>0.51554116577815989</v>
      </c>
      <c r="AB21" s="141">
        <v>0.57009625375405903</v>
      </c>
    </row>
    <row r="22" spans="2:28">
      <c r="B22" s="3"/>
      <c r="E22" s="52" t="s">
        <v>29</v>
      </c>
      <c r="F22" s="84"/>
      <c r="G22" s="42" t="s">
        <v>93</v>
      </c>
      <c r="H22" s="135">
        <v>4.4625818664687671</v>
      </c>
      <c r="I22" s="152">
        <v>6.4080082202050477</v>
      </c>
      <c r="J22" s="152">
        <v>4.6442938457417426</v>
      </c>
      <c r="K22" s="152">
        <v>3.1100339694883843</v>
      </c>
      <c r="L22" s="135">
        <v>-0.56481320597544027</v>
      </c>
      <c r="M22" s="152">
        <v>-3.313627972798713</v>
      </c>
      <c r="N22" s="152">
        <v>2.3581987987451924</v>
      </c>
      <c r="O22" s="152">
        <v>0.44173642266622437</v>
      </c>
      <c r="P22" s="135">
        <v>5.0108323145541931</v>
      </c>
      <c r="Q22" s="152">
        <v>0.58756911491532549</v>
      </c>
      <c r="R22" s="152">
        <v>-0.85635080684917853</v>
      </c>
      <c r="S22" s="152">
        <v>9.3661388872192219E-2</v>
      </c>
      <c r="T22" s="152">
        <v>0.48283356237679698</v>
      </c>
      <c r="U22" s="160">
        <v>0.88456357904669858</v>
      </c>
      <c r="V22" s="152">
        <v>0.72255930805373225</v>
      </c>
      <c r="W22" s="152">
        <v>2.4426255568443338</v>
      </c>
      <c r="X22" s="135">
        <v>0.92034848432915339</v>
      </c>
      <c r="Y22" s="152">
        <v>-1.1575838203276732</v>
      </c>
      <c r="Z22" s="152">
        <v>-1.1376085466681332</v>
      </c>
      <c r="AA22" s="152">
        <v>-1.050098110354412</v>
      </c>
      <c r="AB22" s="141">
        <v>-0.32298264330046322</v>
      </c>
    </row>
    <row r="23" spans="2:28">
      <c r="B23" s="3"/>
      <c r="E23" s="52" t="s">
        <v>90</v>
      </c>
      <c r="F23" s="84"/>
      <c r="G23" s="42" t="s">
        <v>93</v>
      </c>
      <c r="H23" s="135">
        <v>3.4220882812384872</v>
      </c>
      <c r="I23" s="152">
        <v>0.14698970341467543</v>
      </c>
      <c r="J23" s="152">
        <v>2.3057527893920877</v>
      </c>
      <c r="K23" s="152">
        <v>2.175592481635988</v>
      </c>
      <c r="L23" s="135">
        <v>1.0296928173775939</v>
      </c>
      <c r="M23" s="152">
        <v>-1.8225411361406003</v>
      </c>
      <c r="N23" s="152">
        <v>0.22010325833363709</v>
      </c>
      <c r="O23" s="152">
        <v>6.934246017927137E-2</v>
      </c>
      <c r="P23" s="135">
        <v>1.6429364944463742</v>
      </c>
      <c r="Q23" s="152">
        <v>0.44612553438456359</v>
      </c>
      <c r="R23" s="152">
        <v>0.30263994926768589</v>
      </c>
      <c r="S23" s="152">
        <v>0.34906372553318477</v>
      </c>
      <c r="T23" s="152">
        <v>0.4963637904478162</v>
      </c>
      <c r="U23" s="160">
        <v>0.66211872066715216</v>
      </c>
      <c r="V23" s="152">
        <v>0.43725761039701183</v>
      </c>
      <c r="W23" s="152">
        <v>0.81163217779504748</v>
      </c>
      <c r="X23" s="135">
        <v>0.55461695011776158</v>
      </c>
      <c r="Y23" s="152">
        <v>-1.4368643140173276E-2</v>
      </c>
      <c r="Z23" s="152">
        <v>7.1349372959488733E-2</v>
      </c>
      <c r="AA23" s="152">
        <v>2.0221655018445972E-2</v>
      </c>
      <c r="AB23" s="141">
        <v>0.19820509066074976</v>
      </c>
    </row>
    <row r="24" spans="2:28">
      <c r="B24" s="3"/>
      <c r="D24" s="52" t="s">
        <v>91</v>
      </c>
      <c r="F24" s="84"/>
      <c r="G24" s="42" t="s">
        <v>93</v>
      </c>
      <c r="H24" s="135">
        <v>3.1438756530490366</v>
      </c>
      <c r="I24" s="152">
        <v>-0.30789512731625734</v>
      </c>
      <c r="J24" s="152">
        <v>6.2615308856126575</v>
      </c>
      <c r="K24" s="152">
        <v>4.1536300666064676</v>
      </c>
      <c r="L24" s="135">
        <v>3.032470746352999</v>
      </c>
      <c r="M24" s="152">
        <v>-4.9320818256054508</v>
      </c>
      <c r="N24" s="152">
        <v>3.338869499590686</v>
      </c>
      <c r="O24" s="152">
        <v>3.6427765105730572</v>
      </c>
      <c r="P24" s="135">
        <v>7.6185486299038985E-2</v>
      </c>
      <c r="Q24" s="152">
        <v>1.078823194510818</v>
      </c>
      <c r="R24" s="152">
        <v>2.0675683139255625</v>
      </c>
      <c r="S24" s="152">
        <v>1.0814615122502147</v>
      </c>
      <c r="T24" s="152">
        <v>1.1631736296073427</v>
      </c>
      <c r="U24" s="160">
        <v>0.94777054924087167</v>
      </c>
      <c r="V24" s="152">
        <v>0.91185011197187293</v>
      </c>
      <c r="W24" s="152">
        <v>0.73483799052651477</v>
      </c>
      <c r="X24" s="135">
        <v>0.68786477751694974</v>
      </c>
      <c r="Y24" s="152">
        <v>0.72577142535735106</v>
      </c>
      <c r="Z24" s="152">
        <v>0.7361664185912673</v>
      </c>
      <c r="AA24" s="152">
        <v>0.80158343146747768</v>
      </c>
      <c r="AB24" s="141">
        <v>0.8340755929393282</v>
      </c>
    </row>
    <row r="25" spans="2:28">
      <c r="B25" s="3"/>
      <c r="D25" s="52" t="s">
        <v>92</v>
      </c>
      <c r="F25" s="84"/>
      <c r="G25" s="42" t="s">
        <v>93</v>
      </c>
      <c r="H25" s="135">
        <v>4.497666560375265</v>
      </c>
      <c r="I25" s="152">
        <v>-6.1038681301011763</v>
      </c>
      <c r="J25" s="152">
        <v>8.2063028458959195</v>
      </c>
      <c r="K25" s="152">
        <v>3.4387525744173928</v>
      </c>
      <c r="L25" s="135">
        <v>2.3338144598921815</v>
      </c>
      <c r="M25" s="152">
        <v>-13.957722765714465</v>
      </c>
      <c r="N25" s="152">
        <v>4.078290372267972</v>
      </c>
      <c r="O25" s="152">
        <v>5.6701579454215789</v>
      </c>
      <c r="P25" s="135">
        <v>2.7346250507236647</v>
      </c>
      <c r="Q25" s="152">
        <v>0.7020444667093102</v>
      </c>
      <c r="R25" s="152">
        <v>1.1584236526117024</v>
      </c>
      <c r="S25" s="152">
        <v>0.83497781995964715</v>
      </c>
      <c r="T25" s="152">
        <v>0.9407016271743629</v>
      </c>
      <c r="U25" s="160">
        <v>0.80487257352865527</v>
      </c>
      <c r="V25" s="152">
        <v>0.75185994374160714</v>
      </c>
      <c r="W25" s="152">
        <v>0.87519186547891081</v>
      </c>
      <c r="X25" s="135">
        <v>0.71371066841976472</v>
      </c>
      <c r="Y25" s="152">
        <v>0.39019156772808117</v>
      </c>
      <c r="Z25" s="152">
        <v>0.45052754111138427</v>
      </c>
      <c r="AA25" s="152">
        <v>0.49532438396038003</v>
      </c>
      <c r="AB25" s="141">
        <v>0.71863662414956764</v>
      </c>
    </row>
    <row r="26" spans="2:28" ht="15" thickBot="1">
      <c r="B26" s="57"/>
      <c r="C26" s="86"/>
      <c r="D26" s="86" t="s">
        <v>32</v>
      </c>
      <c r="E26" s="86"/>
      <c r="F26" s="87"/>
      <c r="G26" s="177" t="s">
        <v>93</v>
      </c>
      <c r="H26" s="148">
        <v>-40.441919621575948</v>
      </c>
      <c r="I26" s="147">
        <v>327.09735317040031</v>
      </c>
      <c r="J26" s="147">
        <v>-17.890229354454263</v>
      </c>
      <c r="K26" s="147">
        <v>15.853187871164238</v>
      </c>
      <c r="L26" s="148">
        <v>13.241317415964659</v>
      </c>
      <c r="M26" s="276">
        <v>-1398278.0492409542</v>
      </c>
      <c r="N26" s="147">
        <v>-3.7105779610685659</v>
      </c>
      <c r="O26" s="147">
        <v>-17.249242256976032</v>
      </c>
      <c r="P26" s="148">
        <v>-34.906416673475476</v>
      </c>
      <c r="Q26" s="147">
        <v>8.9039314660706879</v>
      </c>
      <c r="R26" s="147">
        <v>19.527064292022629</v>
      </c>
      <c r="S26" s="147">
        <v>5.0875699509545456</v>
      </c>
      <c r="T26" s="147">
        <v>4.6326963125201246</v>
      </c>
      <c r="U26" s="165">
        <v>3.0976759275212657</v>
      </c>
      <c r="V26" s="147">
        <v>3.2653772705125732</v>
      </c>
      <c r="W26" s="147">
        <v>-1.2795756922441939</v>
      </c>
      <c r="X26" s="148">
        <v>0.30881772612944758</v>
      </c>
      <c r="Y26" s="147">
        <v>5.6671370179127507</v>
      </c>
      <c r="Z26" s="147">
        <v>4.7321138053570451</v>
      </c>
      <c r="AA26" s="147">
        <v>4.9108444099851738</v>
      </c>
      <c r="AB26" s="166">
        <v>2.317798182897306</v>
      </c>
    </row>
    <row r="27" spans="2:28" ht="15" thickBot="1"/>
    <row r="28" spans="2:28" ht="30" customHeight="1">
      <c r="B28" s="63" t="str">
        <f>""&amp;Summary!$H$3&amp;" - GDP components [contribution to growth]"</f>
        <v>Winter medium-term forecast (MTF-2023Q4) - scenario with government package - GDP components [contribution to growth]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5"/>
    </row>
    <row r="29" spans="2:28">
      <c r="B29" s="307" t="s">
        <v>86</v>
      </c>
      <c r="C29" s="308"/>
      <c r="D29" s="308"/>
      <c r="E29" s="308"/>
      <c r="F29" s="309"/>
      <c r="G29" s="310" t="s">
        <v>19</v>
      </c>
      <c r="H29" s="109" t="str">
        <f t="shared" ref="H29:L29" si="2">H$3</f>
        <v>Actual</v>
      </c>
      <c r="I29" s="298">
        <f t="shared" si="2"/>
        <v>2023</v>
      </c>
      <c r="J29" s="298">
        <f t="shared" si="2"/>
        <v>2024</v>
      </c>
      <c r="K29" s="298">
        <f t="shared" si="2"/>
        <v>2025</v>
      </c>
      <c r="L29" s="292">
        <f t="shared" si="2"/>
        <v>2026</v>
      </c>
      <c r="M29" s="311">
        <f t="shared" ref="M29:Y29" si="3">M$3</f>
        <v>2023</v>
      </c>
      <c r="N29" s="312"/>
      <c r="O29" s="312"/>
      <c r="P29" s="314"/>
      <c r="Q29" s="311">
        <f t="shared" ref="Q29" si="4">Q$3</f>
        <v>2024</v>
      </c>
      <c r="R29" s="312"/>
      <c r="S29" s="312"/>
      <c r="T29" s="314"/>
      <c r="U29" s="311">
        <f t="shared" si="3"/>
        <v>2025</v>
      </c>
      <c r="V29" s="312"/>
      <c r="W29" s="312"/>
      <c r="X29" s="314"/>
      <c r="Y29" s="311">
        <f t="shared" si="3"/>
        <v>2026</v>
      </c>
      <c r="Z29" s="312"/>
      <c r="AA29" s="312"/>
      <c r="AB29" s="313"/>
    </row>
    <row r="30" spans="2:28">
      <c r="B30" s="302"/>
      <c r="C30" s="303"/>
      <c r="D30" s="303"/>
      <c r="E30" s="303"/>
      <c r="F30" s="304"/>
      <c r="G30" s="306"/>
      <c r="H30" s="170">
        <f>$H$4</f>
        <v>2022</v>
      </c>
      <c r="I30" s="295"/>
      <c r="J30" s="295"/>
      <c r="K30" s="295"/>
      <c r="L30" s="293"/>
      <c r="M30" s="113" t="s">
        <v>0</v>
      </c>
      <c r="N30" s="111" t="s">
        <v>1</v>
      </c>
      <c r="O30" s="111" t="s">
        <v>2</v>
      </c>
      <c r="P30" s="112" t="s">
        <v>3</v>
      </c>
      <c r="Q30" s="113" t="s">
        <v>0</v>
      </c>
      <c r="R30" s="111" t="s">
        <v>1</v>
      </c>
      <c r="S30" s="111" t="s">
        <v>2</v>
      </c>
      <c r="T30" s="200" t="s">
        <v>3</v>
      </c>
      <c r="U30" s="113" t="s">
        <v>0</v>
      </c>
      <c r="V30" s="111" t="s">
        <v>1</v>
      </c>
      <c r="W30" s="111" t="s">
        <v>2</v>
      </c>
      <c r="X30" s="112" t="s">
        <v>3</v>
      </c>
      <c r="Y30" s="111" t="s">
        <v>0</v>
      </c>
      <c r="Z30" s="111" t="s">
        <v>1</v>
      </c>
      <c r="AA30" s="111" t="s">
        <v>2</v>
      </c>
      <c r="AB30" s="114" t="s">
        <v>3</v>
      </c>
    </row>
    <row r="31" spans="2:28" ht="4.3499999999999996" customHeight="1">
      <c r="B31" s="8"/>
      <c r="C31" s="9"/>
      <c r="D31" s="9"/>
      <c r="E31" s="9"/>
      <c r="F31" s="115"/>
      <c r="G31" s="116"/>
      <c r="H31" s="119"/>
      <c r="I31" s="118"/>
      <c r="J31" s="118"/>
      <c r="K31" s="118"/>
      <c r="L31" s="221"/>
      <c r="M31" s="61"/>
      <c r="N31" s="61"/>
      <c r="O31" s="61"/>
      <c r="P31" s="219"/>
      <c r="Q31" s="61"/>
      <c r="R31" s="61"/>
      <c r="S31" s="61"/>
      <c r="T31" s="61"/>
      <c r="U31" s="159"/>
      <c r="V31" s="61"/>
      <c r="W31" s="61"/>
      <c r="X31" s="84"/>
      <c r="Y31" s="61"/>
      <c r="Z31" s="61"/>
      <c r="AA31" s="61"/>
      <c r="AB31" s="4"/>
    </row>
    <row r="32" spans="2:28">
      <c r="B32" s="3"/>
      <c r="C32" s="52" t="s">
        <v>25</v>
      </c>
      <c r="F32" s="84"/>
      <c r="G32" s="42" t="s">
        <v>93</v>
      </c>
      <c r="H32" s="135">
        <v>1.7504481397421188</v>
      </c>
      <c r="I32" s="134">
        <v>1.1874179165032501</v>
      </c>
      <c r="J32" s="134">
        <v>2.8481485175785082</v>
      </c>
      <c r="K32" s="134">
        <v>2.9533167449287845</v>
      </c>
      <c r="L32" s="135">
        <v>1.8135444409492578</v>
      </c>
      <c r="M32" s="134">
        <v>0.19701744458180315</v>
      </c>
      <c r="N32" s="134">
        <v>0.43718773894032381</v>
      </c>
      <c r="O32" s="134">
        <v>0.2464986045345654</v>
      </c>
      <c r="P32" s="135">
        <v>0.67071335078898642</v>
      </c>
      <c r="Q32" s="134">
        <v>0.65615219090138055</v>
      </c>
      <c r="R32" s="134">
        <v>1.2380933083318411</v>
      </c>
      <c r="S32" s="134">
        <v>0.62074663598914981</v>
      </c>
      <c r="T32" s="134">
        <v>0.74368195865905307</v>
      </c>
      <c r="U32" s="160">
        <v>0.81262934265211584</v>
      </c>
      <c r="V32" s="134">
        <v>0.6167180472750573</v>
      </c>
      <c r="W32" s="134">
        <v>0.67310396916752779</v>
      </c>
      <c r="X32" s="135">
        <v>0.53771763509702453</v>
      </c>
      <c r="Y32" s="134">
        <v>0.34948171370132286</v>
      </c>
      <c r="Z32" s="134">
        <v>0.38547890862643897</v>
      </c>
      <c r="AA32" s="134">
        <v>0.36423215578564339</v>
      </c>
      <c r="AB32" s="141">
        <v>0.35367652928796645</v>
      </c>
    </row>
    <row r="33" spans="2:28">
      <c r="B33" s="3"/>
      <c r="E33" s="52" t="s">
        <v>88</v>
      </c>
      <c r="F33" s="84"/>
      <c r="G33" s="42" t="s">
        <v>94</v>
      </c>
      <c r="H33" s="135">
        <v>3.1113269879342211</v>
      </c>
      <c r="I33" s="134">
        <v>-0.95997710057033081</v>
      </c>
      <c r="J33" s="134">
        <v>1.0544409160770458</v>
      </c>
      <c r="K33" s="134">
        <v>0.86562066968223528</v>
      </c>
      <c r="L33" s="135">
        <v>0.80313747491749554</v>
      </c>
      <c r="M33" s="134">
        <v>-0.9345409523050775</v>
      </c>
      <c r="N33" s="134">
        <v>-0.30881075780378681</v>
      </c>
      <c r="O33" s="134">
        <v>-8.2667260645101617E-2</v>
      </c>
      <c r="P33" s="135">
        <v>0.16713794595078724</v>
      </c>
      <c r="Q33" s="134">
        <v>0.55164061646563622</v>
      </c>
      <c r="R33" s="134">
        <v>0.3924526096899586</v>
      </c>
      <c r="S33" s="134">
        <v>0.26521838612116982</v>
      </c>
      <c r="T33" s="134">
        <v>0.21967048449847373</v>
      </c>
      <c r="U33" s="160">
        <v>0.18861566826166443</v>
      </c>
      <c r="V33" s="134">
        <v>0.14082755634747682</v>
      </c>
      <c r="W33" s="134">
        <v>0.20702842331176979</v>
      </c>
      <c r="X33" s="135">
        <v>0.25662347384781059</v>
      </c>
      <c r="Y33" s="134">
        <v>0.20105595282299496</v>
      </c>
      <c r="Z33" s="134">
        <v>0.1963094046016427</v>
      </c>
      <c r="AA33" s="134">
        <v>0.15744787852139561</v>
      </c>
      <c r="AB33" s="141">
        <v>0.15683616577075782</v>
      </c>
    </row>
    <row r="34" spans="2:28">
      <c r="B34" s="3"/>
      <c r="E34" s="52" t="s">
        <v>89</v>
      </c>
      <c r="F34" s="84"/>
      <c r="G34" s="42" t="s">
        <v>94</v>
      </c>
      <c r="H34" s="135">
        <v>-0.77513694937151656</v>
      </c>
      <c r="I34" s="134">
        <v>-0.19813496585067458</v>
      </c>
      <c r="J34" s="134">
        <v>0.13640102384617189</v>
      </c>
      <c r="K34" s="134">
        <v>0.50665805429485111</v>
      </c>
      <c r="L34" s="135">
        <v>0.28084239694886376</v>
      </c>
      <c r="M34" s="134">
        <v>-0.11172550007150697</v>
      </c>
      <c r="N34" s="134">
        <v>2.7395965613610834E-2</v>
      </c>
      <c r="O34" s="134">
        <v>5.4645640389864768E-2</v>
      </c>
      <c r="P34" s="135">
        <v>0.31836591487934496</v>
      </c>
      <c r="Q34" s="134">
        <v>-0.25723014241779069</v>
      </c>
      <c r="R34" s="134">
        <v>8.4045965173154352E-2</v>
      </c>
      <c r="S34" s="134">
        <v>4.2776708824498785E-2</v>
      </c>
      <c r="T34" s="134">
        <v>0.1419140344151629</v>
      </c>
      <c r="U34" s="160">
        <v>0.24091196537028547</v>
      </c>
      <c r="V34" s="134">
        <v>0.11239015023113519</v>
      </c>
      <c r="W34" s="134">
        <v>2.4422717323639851E-2</v>
      </c>
      <c r="X34" s="135">
        <v>5.982905031592621E-2</v>
      </c>
      <c r="Y34" s="134">
        <v>3.9858972481858317E-2</v>
      </c>
      <c r="Z34" s="134">
        <v>0.11627765868757649</v>
      </c>
      <c r="AA34" s="134">
        <v>8.5116465176308526E-2</v>
      </c>
      <c r="AB34" s="141">
        <v>9.4265476276153018E-2</v>
      </c>
    </row>
    <row r="35" spans="2:28">
      <c r="B35" s="3"/>
      <c r="E35" s="52" t="s">
        <v>29</v>
      </c>
      <c r="F35" s="84"/>
      <c r="G35" s="42" t="s">
        <v>94</v>
      </c>
      <c r="H35" s="135">
        <v>0.88085055396564926</v>
      </c>
      <c r="I35" s="134">
        <v>1.2985644834984467</v>
      </c>
      <c r="J35" s="134">
        <v>0.98970998173640679</v>
      </c>
      <c r="K35" s="134">
        <v>0.67432997773661896</v>
      </c>
      <c r="L35" s="135">
        <v>-0.12265147185822511</v>
      </c>
      <c r="M35" s="134">
        <v>-0.7129198462339229</v>
      </c>
      <c r="N35" s="134">
        <v>0.48958470440502178</v>
      </c>
      <c r="O35" s="134">
        <v>9.3462787206024592E-2</v>
      </c>
      <c r="P35" s="135">
        <v>1.0622589220641561</v>
      </c>
      <c r="Q35" s="134">
        <v>0.12993029726005584</v>
      </c>
      <c r="R35" s="134">
        <v>-0.18923748700595261</v>
      </c>
      <c r="S35" s="134">
        <v>2.02692181674466E-2</v>
      </c>
      <c r="T35" s="134">
        <v>0.10394243698032785</v>
      </c>
      <c r="U35" s="160">
        <v>0.18993217952883143</v>
      </c>
      <c r="V35" s="134">
        <v>0.15525756687586498</v>
      </c>
      <c r="W35" s="134">
        <v>0.52540327765807326</v>
      </c>
      <c r="X35" s="135">
        <v>0.20144450447956461</v>
      </c>
      <c r="Y35" s="134">
        <v>-0.25433450871129415</v>
      </c>
      <c r="Z35" s="134">
        <v>-0.24619198376267748</v>
      </c>
      <c r="AA35" s="134">
        <v>-0.22380570613655978</v>
      </c>
      <c r="AB35" s="141">
        <v>-6.7866720617888857E-2</v>
      </c>
    </row>
    <row r="36" spans="2:28">
      <c r="B36" s="3"/>
      <c r="E36" s="52" t="s">
        <v>90</v>
      </c>
      <c r="F36" s="84"/>
      <c r="G36" s="42" t="s">
        <v>94</v>
      </c>
      <c r="H36" s="135">
        <v>3.2170405925283396</v>
      </c>
      <c r="I36" s="134">
        <v>0.14045241707745906</v>
      </c>
      <c r="J36" s="134">
        <v>2.1805519216596183</v>
      </c>
      <c r="K36" s="134">
        <v>2.0466087017137187</v>
      </c>
      <c r="L36" s="135">
        <v>0.96132840000813768</v>
      </c>
      <c r="M36" s="134">
        <v>-1.7591862986104916</v>
      </c>
      <c r="N36" s="134">
        <v>0.20816991221483794</v>
      </c>
      <c r="O36" s="134">
        <v>6.5441166950793592E-2</v>
      </c>
      <c r="P36" s="135">
        <v>1.5477627828942941</v>
      </c>
      <c r="Q36" s="134">
        <v>0.42434077130790326</v>
      </c>
      <c r="R36" s="134">
        <v>0.28726108785713539</v>
      </c>
      <c r="S36" s="134">
        <v>0.32826431311313603</v>
      </c>
      <c r="T36" s="134">
        <v>0.46552695589395127</v>
      </c>
      <c r="U36" s="160">
        <v>0.6194598131607888</v>
      </c>
      <c r="V36" s="134">
        <v>0.40847527345449186</v>
      </c>
      <c r="W36" s="134">
        <v>0.75685441829346445</v>
      </c>
      <c r="X36" s="135">
        <v>0.51789702864330134</v>
      </c>
      <c r="Y36" s="134">
        <v>-1.3419583406426306E-2</v>
      </c>
      <c r="Z36" s="134">
        <v>6.6395079526534478E-2</v>
      </c>
      <c r="AA36" s="134">
        <v>1.8758637561137107E-2</v>
      </c>
      <c r="AB36" s="141">
        <v>0.18323492142902556</v>
      </c>
    </row>
    <row r="37" spans="2:28">
      <c r="B37" s="3"/>
      <c r="D37" s="52" t="s">
        <v>91</v>
      </c>
      <c r="F37" s="84"/>
      <c r="G37" s="42" t="s">
        <v>94</v>
      </c>
      <c r="H37" s="135">
        <v>3.0261511079009105</v>
      </c>
      <c r="I37" s="134">
        <v>-0.3004243852659208</v>
      </c>
      <c r="J37" s="134">
        <v>6.0193160126464704</v>
      </c>
      <c r="K37" s="134">
        <v>4.1254755935822311</v>
      </c>
      <c r="L37" s="135">
        <v>3.0470311654780966</v>
      </c>
      <c r="M37" s="134">
        <v>-4.8158794136900065</v>
      </c>
      <c r="N37" s="134">
        <v>3.0933137018706272</v>
      </c>
      <c r="O37" s="134">
        <v>3.4723717170177135</v>
      </c>
      <c r="P37" s="135">
        <v>7.5081986235627604E-2</v>
      </c>
      <c r="Q37" s="134">
        <v>1.0569182122384391</v>
      </c>
      <c r="R37" s="134">
        <v>2.0340931006679481</v>
      </c>
      <c r="S37" s="134">
        <v>1.0726692672595683</v>
      </c>
      <c r="T37" s="134">
        <v>1.1589996227861359</v>
      </c>
      <c r="U37" s="160">
        <v>0.94830181621208132</v>
      </c>
      <c r="V37" s="134">
        <v>0.9135842811962851</v>
      </c>
      <c r="W37" s="134">
        <v>0.73839506438803026</v>
      </c>
      <c r="X37" s="135">
        <v>0.69161832094852105</v>
      </c>
      <c r="Y37" s="134">
        <v>0.73082162930950001</v>
      </c>
      <c r="Z37" s="134">
        <v>0.74406863460742845</v>
      </c>
      <c r="AA37" s="134">
        <v>0.81301816930462301</v>
      </c>
      <c r="AB37" s="141">
        <v>0.84966028768137225</v>
      </c>
    </row>
    <row r="38" spans="2:28">
      <c r="B38" s="3"/>
      <c r="D38" s="52" t="s">
        <v>92</v>
      </c>
      <c r="F38" s="84"/>
      <c r="G38" s="42" t="s">
        <v>94</v>
      </c>
      <c r="H38" s="135">
        <v>-4.1988311540142558</v>
      </c>
      <c r="I38" s="134">
        <v>5.8521649669427678</v>
      </c>
      <c r="J38" s="134">
        <v>-7.3009629648596963</v>
      </c>
      <c r="K38" s="134">
        <v>-3.218767550367164</v>
      </c>
      <c r="L38" s="135">
        <v>-2.1948151245369751</v>
      </c>
      <c r="M38" s="134">
        <v>13.628959533842297</v>
      </c>
      <c r="N38" s="134">
        <v>-3.4196635572888878</v>
      </c>
      <c r="O38" s="134">
        <v>-4.9268120907408477</v>
      </c>
      <c r="P38" s="135">
        <v>-2.5046772657108849</v>
      </c>
      <c r="Q38" s="134">
        <v>-0.65619406926595825</v>
      </c>
      <c r="R38" s="134">
        <v>-1.0832608801932875</v>
      </c>
      <c r="S38" s="134">
        <v>-0.78018694438352931</v>
      </c>
      <c r="T38" s="134">
        <v>-0.88084462002101849</v>
      </c>
      <c r="U38" s="160">
        <v>-0.75513228672075938</v>
      </c>
      <c r="V38" s="134">
        <v>-0.70534150737570878</v>
      </c>
      <c r="W38" s="134">
        <v>-0.82214551351395548</v>
      </c>
      <c r="X38" s="135">
        <v>-0.67179771449482206</v>
      </c>
      <c r="Y38" s="134">
        <v>-0.36792033220172143</v>
      </c>
      <c r="Z38" s="134">
        <v>-0.42498480550752554</v>
      </c>
      <c r="AA38" s="134">
        <v>-0.46754465108015703</v>
      </c>
      <c r="AB38" s="141">
        <v>-0.67921867982238748</v>
      </c>
    </row>
    <row r="39" spans="2:28">
      <c r="B39" s="3"/>
      <c r="D39" s="52" t="s">
        <v>32</v>
      </c>
      <c r="F39" s="84"/>
      <c r="G39" s="42" t="s">
        <v>94</v>
      </c>
      <c r="H39" s="133">
        <v>-1.1726800461133768</v>
      </c>
      <c r="I39" s="134">
        <v>5.5517405816768592</v>
      </c>
      <c r="J39" s="134">
        <v>-1.2816469522132108</v>
      </c>
      <c r="K39" s="134">
        <v>0.90670804321506382</v>
      </c>
      <c r="L39" s="135">
        <v>0.85221604094111036</v>
      </c>
      <c r="M39" s="134">
        <v>8.8130801201522893</v>
      </c>
      <c r="N39" s="134">
        <v>-0.32634985541826067</v>
      </c>
      <c r="O39" s="134">
        <v>-1.4544403737231348</v>
      </c>
      <c r="P39" s="135">
        <v>-2.4295952794752576</v>
      </c>
      <c r="Q39" s="134">
        <v>0.40072414297248077</v>
      </c>
      <c r="R39" s="134">
        <v>0.95083222047466087</v>
      </c>
      <c r="S39" s="134">
        <v>0.29248232287603915</v>
      </c>
      <c r="T39" s="134">
        <v>0.2781550027651174</v>
      </c>
      <c r="U39" s="160">
        <v>0.19316952949132185</v>
      </c>
      <c r="V39" s="134">
        <v>0.20824277382057635</v>
      </c>
      <c r="W39" s="134">
        <v>-8.3750449125925192E-2</v>
      </c>
      <c r="X39" s="135">
        <v>1.9820606453698947E-2</v>
      </c>
      <c r="Y39" s="134">
        <v>0.36290129710777858</v>
      </c>
      <c r="Z39" s="134">
        <v>0.31908382909990285</v>
      </c>
      <c r="AA39" s="134">
        <v>0.34547351822446604</v>
      </c>
      <c r="AB39" s="141">
        <v>0.17044160785898477</v>
      </c>
    </row>
    <row r="40" spans="2:28" ht="15" thickBot="1">
      <c r="B40" s="57"/>
      <c r="C40" s="86"/>
      <c r="D40" s="86" t="s">
        <v>95</v>
      </c>
      <c r="E40" s="86"/>
      <c r="F40" s="87"/>
      <c r="G40" s="177" t="s">
        <v>94</v>
      </c>
      <c r="H40" s="146">
        <v>-0.29391240667287882</v>
      </c>
      <c r="I40" s="147">
        <v>-4.5047750822510375</v>
      </c>
      <c r="J40" s="147">
        <v>1.9492435481320836</v>
      </c>
      <c r="K40" s="147">
        <v>0</v>
      </c>
      <c r="L40" s="148">
        <v>0</v>
      </c>
      <c r="M40" s="147">
        <v>-6.8568763769599919</v>
      </c>
      <c r="N40" s="147">
        <v>0.55536768214375931</v>
      </c>
      <c r="O40" s="147">
        <v>1.635497811306919</v>
      </c>
      <c r="P40" s="148">
        <v>1.5525458473699278</v>
      </c>
      <c r="Q40" s="147">
        <v>-0.1689127233789795</v>
      </c>
      <c r="R40" s="147">
        <v>0</v>
      </c>
      <c r="S40" s="147">
        <v>0</v>
      </c>
      <c r="T40" s="147">
        <v>0</v>
      </c>
      <c r="U40" s="165">
        <v>0</v>
      </c>
      <c r="V40" s="147">
        <v>0</v>
      </c>
      <c r="W40" s="147">
        <v>0</v>
      </c>
      <c r="X40" s="148">
        <v>0</v>
      </c>
      <c r="Y40" s="147">
        <v>0</v>
      </c>
      <c r="Z40" s="147">
        <v>0</v>
      </c>
      <c r="AA40" s="147">
        <v>0</v>
      </c>
      <c r="AB40" s="166">
        <v>0</v>
      </c>
    </row>
    <row r="41" spans="2:28">
      <c r="B41" s="11" t="s">
        <v>12</v>
      </c>
      <c r="C41" s="61"/>
      <c r="D41" s="61"/>
      <c r="E41" s="61"/>
      <c r="F41" s="61"/>
      <c r="G41" s="92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</row>
    <row r="42" spans="2:28">
      <c r="B42" s="61"/>
      <c r="C42" s="61"/>
      <c r="D42" s="61"/>
      <c r="E42" s="61"/>
      <c r="F42" s="61"/>
      <c r="G42" s="92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</row>
    <row r="43" spans="2:28" ht="15" thickBot="1">
      <c r="B43" s="171" t="s">
        <v>11</v>
      </c>
      <c r="I43" s="86"/>
      <c r="J43" s="86"/>
      <c r="K43" s="86"/>
      <c r="L43" s="61"/>
    </row>
    <row r="44" spans="2:28">
      <c r="B44" s="299" t="s">
        <v>86</v>
      </c>
      <c r="C44" s="300"/>
      <c r="D44" s="300"/>
      <c r="E44" s="300"/>
      <c r="F44" s="301"/>
      <c r="G44" s="305" t="s">
        <v>19</v>
      </c>
      <c r="H44" s="181" t="str">
        <f>H$3</f>
        <v>Actual</v>
      </c>
      <c r="I44" s="294">
        <f>I$3</f>
        <v>2023</v>
      </c>
      <c r="J44" s="294">
        <f t="shared" ref="J44:L44" si="5">J$3</f>
        <v>2024</v>
      </c>
      <c r="K44" s="294">
        <f t="shared" si="5"/>
        <v>2025</v>
      </c>
      <c r="L44" s="296">
        <f t="shared" si="5"/>
        <v>2026</v>
      </c>
    </row>
    <row r="45" spans="2:28" ht="15" customHeight="1">
      <c r="B45" s="302"/>
      <c r="C45" s="303"/>
      <c r="D45" s="303"/>
      <c r="E45" s="303"/>
      <c r="F45" s="304"/>
      <c r="G45" s="306"/>
      <c r="H45" s="170">
        <f>$H$4</f>
        <v>2022</v>
      </c>
      <c r="I45" s="295"/>
      <c r="J45" s="295"/>
      <c r="K45" s="295"/>
      <c r="L45" s="297"/>
    </row>
    <row r="46" spans="2:28" ht="4.3499999999999996" customHeight="1">
      <c r="B46" s="8"/>
      <c r="C46" s="9"/>
      <c r="D46" s="9"/>
      <c r="E46" s="9"/>
      <c r="F46" s="115"/>
      <c r="G46" s="116"/>
      <c r="H46" s="182"/>
      <c r="I46" s="118"/>
      <c r="J46" s="118"/>
      <c r="K46" s="118"/>
      <c r="L46" s="120"/>
    </row>
    <row r="47" spans="2:28">
      <c r="B47" s="3"/>
      <c r="C47" s="52" t="s">
        <v>29</v>
      </c>
      <c r="F47" s="84"/>
      <c r="G47" s="42" t="s">
        <v>93</v>
      </c>
      <c r="H47" s="133">
        <v>4.4625818664687671</v>
      </c>
      <c r="I47" s="152">
        <v>6.4080082202050477</v>
      </c>
      <c r="J47" s="152">
        <v>4.6442938457417426</v>
      </c>
      <c r="K47" s="152">
        <v>3.1100339694883843</v>
      </c>
      <c r="L47" s="141">
        <v>-0.56481320597544027</v>
      </c>
    </row>
    <row r="48" spans="2:28">
      <c r="B48" s="3"/>
      <c r="D48" s="171" t="s">
        <v>96</v>
      </c>
      <c r="F48" s="84"/>
      <c r="G48" s="42" t="s">
        <v>93</v>
      </c>
      <c r="H48" s="133">
        <v>5.6394308008494534</v>
      </c>
      <c r="I48" s="152">
        <v>1.5042556323267178</v>
      </c>
      <c r="J48" s="152">
        <v>2.0135878696181351</v>
      </c>
      <c r="K48" s="152">
        <v>5.0791028723157012</v>
      </c>
      <c r="L48" s="141">
        <v>2.2980882827010447</v>
      </c>
    </row>
    <row r="49" spans="2:12" ht="15" thickBot="1">
      <c r="B49" s="57"/>
      <c r="C49" s="86"/>
      <c r="D49" s="183" t="s">
        <v>97</v>
      </c>
      <c r="E49" s="86"/>
      <c r="F49" s="87"/>
      <c r="G49" s="88" t="s">
        <v>93</v>
      </c>
      <c r="H49" s="146">
        <v>-1.7469949325292902</v>
      </c>
      <c r="I49" s="147">
        <v>34.227554651496717</v>
      </c>
      <c r="J49" s="147">
        <v>15.9301985390764</v>
      </c>
      <c r="K49" s="147">
        <v>-4.3233475416855356</v>
      </c>
      <c r="L49" s="166">
        <v>-12.434583062980636</v>
      </c>
    </row>
    <row r="50" spans="2:12" ht="15">
      <c r="B50" s="11" t="s">
        <v>98</v>
      </c>
      <c r="C50" s="235"/>
      <c r="D50" s="235"/>
      <c r="E50" s="235"/>
      <c r="F50" s="235"/>
      <c r="G50" s="92"/>
      <c r="H50" s="61"/>
      <c r="I50" s="61"/>
      <c r="J50" s="61"/>
    </row>
    <row r="57" spans="2:12">
      <c r="B57" s="61"/>
      <c r="C57" s="61"/>
      <c r="D57" s="61"/>
      <c r="E57" s="61"/>
      <c r="F57" s="61"/>
      <c r="G57" s="92"/>
      <c r="H57" s="61"/>
      <c r="I57" s="61"/>
      <c r="J57" s="61"/>
    </row>
    <row r="58" spans="2:12">
      <c r="B58" s="61"/>
      <c r="C58" s="61"/>
      <c r="D58" s="61"/>
      <c r="E58" s="61"/>
      <c r="F58" s="61"/>
      <c r="G58" s="92"/>
      <c r="H58" s="61"/>
      <c r="I58" s="61"/>
      <c r="J58" s="61"/>
    </row>
    <row r="59" spans="2:12">
      <c r="B59" s="61"/>
      <c r="C59" s="61"/>
      <c r="D59" s="61"/>
      <c r="E59" s="61"/>
      <c r="F59" s="61"/>
      <c r="G59" s="92"/>
      <c r="H59" s="61"/>
      <c r="I59" s="61"/>
      <c r="J59" s="61"/>
    </row>
    <row r="60" spans="2:12">
      <c r="B60" s="61"/>
      <c r="C60" s="61"/>
      <c r="D60" s="61"/>
      <c r="E60" s="61"/>
      <c r="F60" s="61"/>
      <c r="G60" s="92"/>
      <c r="H60" s="61"/>
      <c r="I60" s="61"/>
      <c r="J60" s="61"/>
    </row>
    <row r="61" spans="2:12">
      <c r="B61" s="61"/>
      <c r="C61" s="61"/>
      <c r="D61" s="61"/>
      <c r="E61" s="61"/>
      <c r="F61" s="61"/>
      <c r="G61" s="92"/>
      <c r="H61" s="61"/>
      <c r="I61" s="61"/>
      <c r="J61" s="61"/>
    </row>
    <row r="62" spans="2:12">
      <c r="B62" s="61"/>
      <c r="C62" s="61"/>
      <c r="D62" s="61"/>
      <c r="E62" s="61"/>
      <c r="F62" s="61"/>
      <c r="G62" s="92"/>
      <c r="H62" s="61"/>
      <c r="I62" s="61"/>
      <c r="J62" s="61"/>
    </row>
    <row r="63" spans="2:12">
      <c r="B63" s="61"/>
      <c r="C63" s="61"/>
      <c r="D63" s="61"/>
      <c r="E63" s="61"/>
      <c r="F63" s="61"/>
      <c r="G63" s="92"/>
      <c r="H63" s="61"/>
      <c r="I63" s="61"/>
      <c r="J63" s="61"/>
    </row>
    <row r="64" spans="2:12">
      <c r="B64" s="61"/>
      <c r="C64" s="61"/>
      <c r="D64" s="61"/>
      <c r="E64" s="61"/>
      <c r="F64" s="61"/>
      <c r="G64" s="92"/>
      <c r="H64" s="61"/>
      <c r="I64" s="61"/>
      <c r="J64" s="61"/>
    </row>
    <row r="65" spans="2:10">
      <c r="B65" s="61"/>
      <c r="C65" s="61"/>
      <c r="D65" s="61"/>
      <c r="E65" s="61"/>
      <c r="F65" s="61"/>
      <c r="G65" s="92"/>
      <c r="H65" s="61"/>
      <c r="I65" s="61"/>
      <c r="J65" s="61"/>
    </row>
    <row r="66" spans="2:10">
      <c r="B66" s="61"/>
      <c r="C66" s="61"/>
      <c r="D66" s="61"/>
      <c r="E66" s="61"/>
      <c r="F66" s="61"/>
      <c r="G66" s="92"/>
      <c r="H66" s="61"/>
      <c r="I66" s="61"/>
      <c r="J66" s="61"/>
    </row>
    <row r="67" spans="2:10">
      <c r="B67" s="61"/>
      <c r="C67" s="61"/>
      <c r="D67" s="61"/>
      <c r="E67" s="61"/>
      <c r="F67" s="61"/>
      <c r="G67" s="92"/>
      <c r="H67" s="61"/>
      <c r="I67" s="61"/>
      <c r="J67" s="61"/>
    </row>
    <row r="68" spans="2:10">
      <c r="B68" s="61"/>
      <c r="C68" s="61"/>
      <c r="D68" s="61"/>
      <c r="E68" s="61"/>
      <c r="F68" s="61"/>
      <c r="G68" s="92"/>
      <c r="H68" s="61"/>
      <c r="I68" s="61"/>
      <c r="J68" s="61"/>
    </row>
    <row r="69" spans="2:10">
      <c r="B69" s="61"/>
      <c r="C69" s="61"/>
      <c r="D69" s="61"/>
      <c r="E69" s="61"/>
      <c r="F69" s="61"/>
      <c r="G69" s="92"/>
      <c r="H69" s="61"/>
      <c r="I69" s="61"/>
      <c r="J69" s="61"/>
    </row>
    <row r="70" spans="2:10">
      <c r="B70" s="61"/>
      <c r="C70" s="61"/>
      <c r="D70" s="61"/>
      <c r="E70" s="61"/>
      <c r="F70" s="61"/>
      <c r="G70" s="61"/>
      <c r="H70" s="61"/>
      <c r="I70" s="61"/>
      <c r="J70" s="61"/>
    </row>
    <row r="71" spans="2:10">
      <c r="B71" s="61"/>
      <c r="C71" s="61"/>
      <c r="D71" s="61"/>
      <c r="E71" s="61"/>
      <c r="F71" s="61"/>
      <c r="G71" s="61"/>
      <c r="H71" s="61"/>
      <c r="I71" s="61"/>
      <c r="J71" s="61"/>
    </row>
    <row r="72" spans="2:10">
      <c r="B72" s="61"/>
      <c r="C72" s="61"/>
      <c r="D72" s="61"/>
      <c r="E72" s="61"/>
      <c r="F72" s="61"/>
      <c r="G72" s="61"/>
      <c r="H72" s="61"/>
      <c r="I72" s="61"/>
      <c r="J72" s="61"/>
    </row>
    <row r="73" spans="2:10">
      <c r="B73" s="61"/>
      <c r="C73" s="61"/>
      <c r="D73" s="61"/>
      <c r="E73" s="61"/>
      <c r="F73" s="61"/>
      <c r="G73" s="61"/>
      <c r="H73" s="61"/>
      <c r="I73" s="61"/>
      <c r="J73" s="61"/>
    </row>
    <row r="74" spans="2:10">
      <c r="B74" s="61"/>
      <c r="C74" s="61"/>
      <c r="D74" s="61"/>
      <c r="E74" s="61"/>
      <c r="F74" s="61"/>
      <c r="G74" s="61"/>
      <c r="H74" s="61"/>
      <c r="I74" s="61"/>
      <c r="J74" s="61"/>
    </row>
    <row r="75" spans="2:10">
      <c r="B75" s="61"/>
      <c r="C75" s="61"/>
      <c r="D75" s="61"/>
      <c r="E75" s="61"/>
      <c r="F75" s="61"/>
      <c r="G75" s="61"/>
      <c r="H75" s="61"/>
      <c r="I75" s="61"/>
      <c r="J75" s="61"/>
    </row>
    <row r="76" spans="2:10">
      <c r="B76" s="61"/>
      <c r="C76" s="61"/>
      <c r="D76" s="61"/>
      <c r="E76" s="61"/>
      <c r="F76" s="61"/>
      <c r="G76" s="61"/>
      <c r="H76" s="61"/>
      <c r="I76" s="61"/>
      <c r="J76" s="61"/>
    </row>
  </sheetData>
  <mergeCells count="36">
    <mergeCell ref="Y29:AB29"/>
    <mergeCell ref="U29:X29"/>
    <mergeCell ref="M16:P16"/>
    <mergeCell ref="M29:P29"/>
    <mergeCell ref="M3:P3"/>
    <mergeCell ref="U16:X16"/>
    <mergeCell ref="Y3:AB3"/>
    <mergeCell ref="Y16:AB16"/>
    <mergeCell ref="U3:X3"/>
    <mergeCell ref="Q3:T3"/>
    <mergeCell ref="Q16:T16"/>
    <mergeCell ref="Q29:T29"/>
    <mergeCell ref="J3:J4"/>
    <mergeCell ref="J16:J17"/>
    <mergeCell ref="J29:J30"/>
    <mergeCell ref="J44:J45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I16:I17"/>
    <mergeCell ref="B16:F17"/>
    <mergeCell ref="G16:G17"/>
    <mergeCell ref="L29:L30"/>
    <mergeCell ref="L16:L17"/>
    <mergeCell ref="L3:L4"/>
    <mergeCell ref="K44:K45"/>
    <mergeCell ref="L44:L45"/>
    <mergeCell ref="K29:K30"/>
    <mergeCell ref="K3:K4"/>
    <mergeCell ref="K16:K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B43"/>
  <sheetViews>
    <sheetView zoomScale="85" zoomScaleNormal="85" workbookViewId="0">
      <selection activeCell="J37" sqref="J37"/>
    </sheetView>
  </sheetViews>
  <sheetFormatPr defaultColWidth="9.140625" defaultRowHeight="14.25"/>
  <cols>
    <col min="1" max="5" width="3.140625" style="52" customWidth="1"/>
    <col min="6" max="6" width="39.42578125" style="52" customWidth="1"/>
    <col min="7" max="7" width="20.42578125" style="52" bestFit="1" customWidth="1"/>
    <col min="8" max="8" width="11.140625" style="52" customWidth="1"/>
    <col min="9" max="12" width="9.140625" style="52" customWidth="1"/>
    <col min="13" max="24" width="9.140625" style="52"/>
    <col min="25" max="28" width="9.140625" style="52" customWidth="1"/>
    <col min="29" max="16384" width="9.140625" style="52"/>
  </cols>
  <sheetData>
    <row r="1" spans="2:28" ht="22.5" customHeight="1" thickBot="1">
      <c r="B1" s="51" t="s">
        <v>99</v>
      </c>
    </row>
    <row r="2" spans="2:28" ht="30" customHeight="1">
      <c r="B2" s="63" t="str">
        <f>""&amp;Summary!$H$3&amp;" - price development [annual growth]"</f>
        <v>Winter medium-term forecast (MTF-2023Q4) - scenario with government package - price development [annual growth]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5"/>
    </row>
    <row r="3" spans="2:28">
      <c r="B3" s="307" t="s">
        <v>86</v>
      </c>
      <c r="C3" s="308"/>
      <c r="D3" s="308"/>
      <c r="E3" s="308"/>
      <c r="F3" s="309"/>
      <c r="G3" s="310" t="s">
        <v>19</v>
      </c>
      <c r="H3" s="109" t="s">
        <v>20</v>
      </c>
      <c r="I3" s="298">
        <v>2023</v>
      </c>
      <c r="J3" s="298">
        <v>2024</v>
      </c>
      <c r="K3" s="298">
        <v>2025</v>
      </c>
      <c r="L3" s="292">
        <v>2026</v>
      </c>
      <c r="M3" s="311">
        <v>2023</v>
      </c>
      <c r="N3" s="312"/>
      <c r="O3" s="312"/>
      <c r="P3" s="314"/>
      <c r="Q3" s="311">
        <v>2024</v>
      </c>
      <c r="R3" s="312"/>
      <c r="S3" s="312"/>
      <c r="T3" s="314"/>
      <c r="U3" s="311">
        <v>2025</v>
      </c>
      <c r="V3" s="312"/>
      <c r="W3" s="312"/>
      <c r="X3" s="314"/>
      <c r="Y3" s="312">
        <v>2026</v>
      </c>
      <c r="Z3" s="312"/>
      <c r="AA3" s="312"/>
      <c r="AB3" s="313"/>
    </row>
    <row r="4" spans="2:28">
      <c r="B4" s="302"/>
      <c r="C4" s="303"/>
      <c r="D4" s="303"/>
      <c r="E4" s="303"/>
      <c r="F4" s="304"/>
      <c r="G4" s="306"/>
      <c r="H4" s="170">
        <v>2022</v>
      </c>
      <c r="I4" s="295"/>
      <c r="J4" s="295"/>
      <c r="K4" s="295"/>
      <c r="L4" s="293"/>
      <c r="M4" s="113" t="s">
        <v>0</v>
      </c>
      <c r="N4" s="111" t="s">
        <v>1</v>
      </c>
      <c r="O4" s="111" t="s">
        <v>2</v>
      </c>
      <c r="P4" s="222" t="s">
        <v>3</v>
      </c>
      <c r="Q4" s="113" t="s">
        <v>0</v>
      </c>
      <c r="R4" s="111" t="s">
        <v>1</v>
      </c>
      <c r="S4" s="111" t="s">
        <v>2</v>
      </c>
      <c r="T4" s="222" t="s">
        <v>3</v>
      </c>
      <c r="U4" s="113" t="s">
        <v>0</v>
      </c>
      <c r="V4" s="111" t="s">
        <v>1</v>
      </c>
      <c r="W4" s="111" t="s">
        <v>2</v>
      </c>
      <c r="X4" s="222" t="s">
        <v>3</v>
      </c>
      <c r="Y4" s="111" t="s">
        <v>0</v>
      </c>
      <c r="Z4" s="111" t="s">
        <v>1</v>
      </c>
      <c r="AA4" s="111" t="s">
        <v>2</v>
      </c>
      <c r="AB4" s="114" t="s">
        <v>3</v>
      </c>
    </row>
    <row r="5" spans="2:28" ht="4.3499999999999996" customHeight="1">
      <c r="B5" s="8"/>
      <c r="C5" s="9"/>
      <c r="D5" s="9"/>
      <c r="E5" s="9"/>
      <c r="F5" s="115"/>
      <c r="G5" s="116"/>
      <c r="H5" s="119"/>
      <c r="I5" s="74"/>
      <c r="J5" s="74"/>
      <c r="K5" s="199"/>
      <c r="L5" s="117"/>
      <c r="M5" s="153"/>
      <c r="N5" s="118"/>
      <c r="O5" s="118"/>
      <c r="P5" s="119"/>
      <c r="Q5" s="153"/>
      <c r="R5" s="118"/>
      <c r="S5" s="118"/>
      <c r="T5" s="119"/>
      <c r="U5" s="153"/>
      <c r="V5" s="118"/>
      <c r="W5" s="118"/>
      <c r="X5" s="119"/>
      <c r="Y5" s="118"/>
      <c r="Z5" s="118"/>
      <c r="AA5" s="118"/>
      <c r="AB5" s="120"/>
    </row>
    <row r="6" spans="2:28">
      <c r="B6" s="8"/>
      <c r="C6" s="236" t="s">
        <v>100</v>
      </c>
      <c r="D6" s="237"/>
      <c r="E6" s="237"/>
      <c r="F6" s="71"/>
      <c r="G6" s="42" t="s">
        <v>101</v>
      </c>
      <c r="H6" s="140">
        <v>12.126487883973056</v>
      </c>
      <c r="I6" s="195">
        <v>10.986281842523155</v>
      </c>
      <c r="J6" s="195">
        <v>2.4665402405006205</v>
      </c>
      <c r="K6" s="195">
        <v>4.627615973084076</v>
      </c>
      <c r="L6" s="140">
        <v>3.9404026505225573</v>
      </c>
      <c r="M6" s="28">
        <v>15.102762803234498</v>
      </c>
      <c r="N6" s="195">
        <v>12.53873723355521</v>
      </c>
      <c r="O6" s="195">
        <v>9.6428852562252274</v>
      </c>
      <c r="P6" s="140">
        <v>7.0849850420411542</v>
      </c>
      <c r="Q6" s="28">
        <v>3.2585641272862915</v>
      </c>
      <c r="R6" s="195">
        <v>1.9809210904899999</v>
      </c>
      <c r="S6" s="195">
        <v>2.2841489557853691</v>
      </c>
      <c r="T6" s="140">
        <v>2.3578054241139199</v>
      </c>
      <c r="U6" s="28">
        <v>4.6320565105506688</v>
      </c>
      <c r="V6" s="195">
        <v>4.7136063876598087</v>
      </c>
      <c r="W6" s="195">
        <v>4.7271253757657377</v>
      </c>
      <c r="X6" s="140">
        <v>4.4391376299187897</v>
      </c>
      <c r="Y6" s="195">
        <v>4.0653790323096644</v>
      </c>
      <c r="Z6" s="195">
        <v>3.9680386205637461</v>
      </c>
      <c r="AA6" s="195">
        <v>3.8747766493056162</v>
      </c>
      <c r="AB6" s="29">
        <v>3.8550965067319964</v>
      </c>
    </row>
    <row r="7" spans="2:28">
      <c r="B7" s="3"/>
      <c r="D7" s="52" t="s">
        <v>102</v>
      </c>
      <c r="F7" s="84"/>
      <c r="G7" s="42" t="s">
        <v>101</v>
      </c>
      <c r="H7" s="135">
        <v>18.78208620148898</v>
      </c>
      <c r="I7" s="152">
        <v>7.4763132208768468</v>
      </c>
      <c r="J7" s="152">
        <v>-0.50162523963037131</v>
      </c>
      <c r="K7" s="152">
        <v>10.915198677998148</v>
      </c>
      <c r="L7" s="135">
        <v>11.510304766515219</v>
      </c>
      <c r="M7" s="160">
        <v>11.221844576300469</v>
      </c>
      <c r="N7" s="152">
        <v>6.462942477876112</v>
      </c>
      <c r="O7" s="152">
        <v>6.7679292443760772</v>
      </c>
      <c r="P7" s="135">
        <v>5.6306789939466881</v>
      </c>
      <c r="Q7" s="160">
        <v>-0.32754712046579471</v>
      </c>
      <c r="R7" s="152">
        <v>-0.10546825370629165</v>
      </c>
      <c r="S7" s="152">
        <v>-1.086544675575368</v>
      </c>
      <c r="T7" s="135">
        <v>-0.48188715307915686</v>
      </c>
      <c r="U7" s="160">
        <v>10.896162788792196</v>
      </c>
      <c r="V7" s="152">
        <v>10.928732248131695</v>
      </c>
      <c r="W7" s="152">
        <v>10.920596133171998</v>
      </c>
      <c r="X7" s="135">
        <v>10.915319882119462</v>
      </c>
      <c r="Y7" s="152">
        <v>11.049465641086982</v>
      </c>
      <c r="Z7" s="152">
        <v>11.227417697578517</v>
      </c>
      <c r="AA7" s="152">
        <v>11.617647267740153</v>
      </c>
      <c r="AB7" s="141">
        <v>12.146228594172186</v>
      </c>
    </row>
    <row r="8" spans="2:28">
      <c r="B8" s="3"/>
      <c r="D8" s="52" t="s">
        <v>103</v>
      </c>
      <c r="F8" s="84"/>
      <c r="G8" s="42" t="s">
        <v>101</v>
      </c>
      <c r="H8" s="135">
        <v>16.137036740574743</v>
      </c>
      <c r="I8" s="152">
        <v>15.555502955603927</v>
      </c>
      <c r="J8" s="152">
        <v>2.2439211509131383</v>
      </c>
      <c r="K8" s="152">
        <v>5.0372379181548723</v>
      </c>
      <c r="L8" s="135">
        <v>2.8875795229853765</v>
      </c>
      <c r="M8" s="160">
        <v>23.836431632680899</v>
      </c>
      <c r="N8" s="152">
        <v>19.291227530322885</v>
      </c>
      <c r="O8" s="152">
        <v>12.901018887287137</v>
      </c>
      <c r="P8" s="135">
        <v>7.6470125972639238</v>
      </c>
      <c r="Q8" s="160">
        <v>2.9598927537936532</v>
      </c>
      <c r="R8" s="152">
        <v>1.1836857379654333</v>
      </c>
      <c r="S8" s="152">
        <v>2.3472610355916856</v>
      </c>
      <c r="T8" s="135">
        <v>2.504361060788284</v>
      </c>
      <c r="U8" s="160">
        <v>4.9660282939335048</v>
      </c>
      <c r="V8" s="152">
        <v>5.37050353037462</v>
      </c>
      <c r="W8" s="152">
        <v>5.1755075845546514</v>
      </c>
      <c r="X8" s="135">
        <v>4.6392914984667328</v>
      </c>
      <c r="Y8" s="152">
        <v>3.1932483892519059</v>
      </c>
      <c r="Z8" s="152">
        <v>2.9651760066510917</v>
      </c>
      <c r="AA8" s="152">
        <v>2.7060419251848202</v>
      </c>
      <c r="AB8" s="141">
        <v>2.6902793858393466</v>
      </c>
    </row>
    <row r="9" spans="2:28">
      <c r="B9" s="3"/>
      <c r="D9" s="52" t="s">
        <v>104</v>
      </c>
      <c r="F9" s="84"/>
      <c r="G9" s="42" t="s">
        <v>101</v>
      </c>
      <c r="H9" s="135">
        <v>9.304102919739023</v>
      </c>
      <c r="I9" s="152">
        <v>10.159417491229021</v>
      </c>
      <c r="J9" s="152">
        <v>4.2919399294408862</v>
      </c>
      <c r="K9" s="152">
        <v>2.9527213142151822</v>
      </c>
      <c r="L9" s="135">
        <v>3.2644066748805898</v>
      </c>
      <c r="M9" s="160">
        <v>12.697343606875378</v>
      </c>
      <c r="N9" s="152">
        <v>10.93285334168101</v>
      </c>
      <c r="O9" s="152">
        <v>8.8292334388077904</v>
      </c>
      <c r="P9" s="135">
        <v>8.3582930171818077</v>
      </c>
      <c r="Q9" s="160">
        <v>4.9361444218567954</v>
      </c>
      <c r="R9" s="152">
        <v>4.0612114769369043</v>
      </c>
      <c r="S9" s="152">
        <v>4.2541736677622595</v>
      </c>
      <c r="T9" s="135">
        <v>3.9321444012602456</v>
      </c>
      <c r="U9" s="160">
        <v>2.9501117755420552</v>
      </c>
      <c r="V9" s="152">
        <v>2.7866421854490113</v>
      </c>
      <c r="W9" s="152">
        <v>3.121096809688666</v>
      </c>
      <c r="X9" s="135">
        <v>2.9522200864426651</v>
      </c>
      <c r="Y9" s="152">
        <v>3.2980951269408365</v>
      </c>
      <c r="Z9" s="152">
        <v>3.3574000890487952</v>
      </c>
      <c r="AA9" s="152">
        <v>3.3245998789487032</v>
      </c>
      <c r="AB9" s="141">
        <v>3.080047219179022</v>
      </c>
    </row>
    <row r="10" spans="2:28">
      <c r="B10" s="3"/>
      <c r="D10" s="52" t="s">
        <v>105</v>
      </c>
      <c r="F10" s="84"/>
      <c r="G10" s="42" t="s">
        <v>101</v>
      </c>
      <c r="H10" s="135">
        <v>7.2811317242663165</v>
      </c>
      <c r="I10" s="152">
        <v>8.8048890477235346</v>
      </c>
      <c r="J10" s="152">
        <v>2.6482355961254314</v>
      </c>
      <c r="K10" s="152">
        <v>2.2266728855583295</v>
      </c>
      <c r="L10" s="135">
        <v>1.677707357613059</v>
      </c>
      <c r="M10" s="160">
        <v>10.569618352700942</v>
      </c>
      <c r="N10" s="152">
        <v>10.309459104058917</v>
      </c>
      <c r="O10" s="152">
        <v>8.4456166504214565</v>
      </c>
      <c r="P10" s="135">
        <v>6.0840657229610997</v>
      </c>
      <c r="Q10" s="160">
        <v>4.0565525534310325</v>
      </c>
      <c r="R10" s="152">
        <v>2.1125347439509596</v>
      </c>
      <c r="S10" s="152">
        <v>2.2133999206331794</v>
      </c>
      <c r="T10" s="135">
        <v>2.2496525339956719</v>
      </c>
      <c r="U10" s="160">
        <v>2.2906962778776574</v>
      </c>
      <c r="V10" s="152">
        <v>2.2887479585522073</v>
      </c>
      <c r="W10" s="152">
        <v>2.2790755446796283</v>
      </c>
      <c r="X10" s="135">
        <v>2.0502862359903276</v>
      </c>
      <c r="Y10" s="152">
        <v>1.995345485525263</v>
      </c>
      <c r="Z10" s="152">
        <v>1.7622145124563531</v>
      </c>
      <c r="AA10" s="152">
        <v>1.539573815315336</v>
      </c>
      <c r="AB10" s="141">
        <v>1.4181712513549911</v>
      </c>
    </row>
    <row r="11" spans="2:28" ht="4.3499999999999996" customHeight="1">
      <c r="B11" s="3"/>
      <c r="F11" s="84"/>
      <c r="G11" s="42"/>
      <c r="H11" s="135"/>
      <c r="I11" s="152"/>
      <c r="J11" s="152"/>
      <c r="K11" s="152"/>
      <c r="L11" s="135"/>
      <c r="M11" s="160"/>
      <c r="N11" s="152"/>
      <c r="O11" s="152"/>
      <c r="P11" s="135"/>
      <c r="Q11" s="160"/>
      <c r="R11" s="152"/>
      <c r="S11" s="152"/>
      <c r="T11" s="135"/>
      <c r="U11" s="160"/>
      <c r="V11" s="152"/>
      <c r="W11" s="152"/>
      <c r="X11" s="135"/>
      <c r="Y11" s="152"/>
      <c r="Z11" s="152"/>
      <c r="AA11" s="152"/>
      <c r="AB11" s="141"/>
    </row>
    <row r="12" spans="2:28">
      <c r="B12" s="3"/>
      <c r="D12" s="52" t="s">
        <v>106</v>
      </c>
      <c r="F12" s="84"/>
      <c r="G12" s="42" t="s">
        <v>101</v>
      </c>
      <c r="H12" s="135">
        <v>10.940888473950778</v>
      </c>
      <c r="I12" s="152">
        <v>11.660330449639972</v>
      </c>
      <c r="J12" s="152">
        <v>2.9923110213281774</v>
      </c>
      <c r="K12" s="152">
        <v>3.5078036123473879</v>
      </c>
      <c r="L12" s="135">
        <v>2.6080676805828631</v>
      </c>
      <c r="M12" s="160">
        <v>15.868037079564232</v>
      </c>
      <c r="N12" s="152">
        <v>13.715161125594648</v>
      </c>
      <c r="O12" s="152">
        <v>10.196579413911792</v>
      </c>
      <c r="P12" s="135">
        <v>7.3581654090648669</v>
      </c>
      <c r="Q12" s="160">
        <v>3.9066625749566839</v>
      </c>
      <c r="R12" s="152">
        <v>2.347888567281359</v>
      </c>
      <c r="S12" s="152">
        <v>2.8819372080115784</v>
      </c>
      <c r="T12" s="135">
        <v>2.8537152886934507</v>
      </c>
      <c r="U12" s="160">
        <v>3.501124606417136</v>
      </c>
      <c r="V12" s="152">
        <v>3.6042882883848648</v>
      </c>
      <c r="W12" s="152">
        <v>3.6285654413899806</v>
      </c>
      <c r="X12" s="135">
        <v>3.2989584983689184</v>
      </c>
      <c r="Y12" s="152">
        <v>2.8359772091931319</v>
      </c>
      <c r="Z12" s="152">
        <v>2.6905260638613697</v>
      </c>
      <c r="AA12" s="152">
        <v>2.5126751999931827</v>
      </c>
      <c r="AB12" s="141">
        <v>2.3970658550134942</v>
      </c>
    </row>
    <row r="13" spans="2:28">
      <c r="B13" s="3"/>
      <c r="D13" s="52" t="s">
        <v>107</v>
      </c>
      <c r="F13" s="84"/>
      <c r="G13" s="42" t="s">
        <v>101</v>
      </c>
      <c r="H13" s="135">
        <v>8.2388443872456492</v>
      </c>
      <c r="I13" s="152">
        <v>9.4796130126900948</v>
      </c>
      <c r="J13" s="152">
        <v>3.4428554517021723</v>
      </c>
      <c r="K13" s="152">
        <v>2.5787545989628455</v>
      </c>
      <c r="L13" s="135">
        <v>2.4453664179187911</v>
      </c>
      <c r="M13" s="160">
        <v>11.618988096929073</v>
      </c>
      <c r="N13" s="152">
        <v>10.631843128602569</v>
      </c>
      <c r="O13" s="152">
        <v>8.6602896670989935</v>
      </c>
      <c r="P13" s="135">
        <v>7.188597599204428</v>
      </c>
      <c r="Q13" s="160">
        <v>4.4789404220364872</v>
      </c>
      <c r="R13" s="152">
        <v>3.0545202603063473</v>
      </c>
      <c r="S13" s="152">
        <v>3.2013662178778475</v>
      </c>
      <c r="T13" s="135">
        <v>3.0629975109060439</v>
      </c>
      <c r="U13" s="160">
        <v>2.6111942396726135</v>
      </c>
      <c r="V13" s="152">
        <v>2.5306421246268656</v>
      </c>
      <c r="W13" s="152">
        <v>2.6870356269960354</v>
      </c>
      <c r="X13" s="135">
        <v>2.4870568078172823</v>
      </c>
      <c r="Y13" s="152">
        <v>2.6254064306653078</v>
      </c>
      <c r="Z13" s="152">
        <v>2.5334666096337344</v>
      </c>
      <c r="AA13" s="152">
        <v>2.4035956476493539</v>
      </c>
      <c r="AB13" s="141">
        <v>2.2229266726389056</v>
      </c>
    </row>
    <row r="14" spans="2:28">
      <c r="B14" s="3"/>
      <c r="D14" s="52" t="s">
        <v>108</v>
      </c>
      <c r="F14" s="84"/>
      <c r="G14" s="42" t="s">
        <v>101</v>
      </c>
      <c r="H14" s="135">
        <v>8.277970096486726</v>
      </c>
      <c r="I14" s="152">
        <v>9.2799535309720795</v>
      </c>
      <c r="J14" s="152">
        <v>3.2397704000797916</v>
      </c>
      <c r="K14" s="152">
        <v>2.5037926147843308</v>
      </c>
      <c r="L14" s="135">
        <v>2.3270579478967761</v>
      </c>
      <c r="M14" s="160">
        <v>11.26728632963048</v>
      </c>
      <c r="N14" s="152">
        <v>10.560149446443788</v>
      </c>
      <c r="O14" s="152">
        <v>8.5441591611775607</v>
      </c>
      <c r="P14" s="135">
        <v>6.9360442920570051</v>
      </c>
      <c r="Q14" s="160">
        <v>4.7088760277899837</v>
      </c>
      <c r="R14" s="152">
        <v>2.807175666709341</v>
      </c>
      <c r="S14" s="152">
        <v>2.8409378065992712</v>
      </c>
      <c r="T14" s="135">
        <v>2.6468958505996909</v>
      </c>
      <c r="U14" s="160">
        <v>2.4853253881515371</v>
      </c>
      <c r="V14" s="152">
        <v>2.5220841131887966</v>
      </c>
      <c r="W14" s="152">
        <v>2.6339591618151417</v>
      </c>
      <c r="X14" s="135">
        <v>2.3747060828506648</v>
      </c>
      <c r="Y14" s="152">
        <v>2.5053009952237062</v>
      </c>
      <c r="Z14" s="152">
        <v>2.3795873555347669</v>
      </c>
      <c r="AA14" s="152">
        <v>2.2759123581528797</v>
      </c>
      <c r="AB14" s="141">
        <v>2.150621848984585</v>
      </c>
    </row>
    <row r="15" spans="2:28" ht="4.3499999999999996" customHeight="1">
      <c r="B15" s="3"/>
      <c r="F15" s="84"/>
      <c r="G15" s="42"/>
      <c r="H15" s="135"/>
      <c r="I15" s="152"/>
      <c r="J15" s="152"/>
      <c r="K15" s="152"/>
      <c r="L15" s="135"/>
      <c r="M15" s="160"/>
      <c r="N15" s="152"/>
      <c r="O15" s="152"/>
      <c r="P15" s="135"/>
      <c r="Q15" s="160"/>
      <c r="R15" s="152"/>
      <c r="S15" s="152"/>
      <c r="T15" s="135"/>
      <c r="U15" s="160"/>
      <c r="V15" s="152"/>
      <c r="W15" s="152"/>
      <c r="X15" s="135"/>
      <c r="Y15" s="152"/>
      <c r="Z15" s="152"/>
      <c r="AA15" s="152"/>
      <c r="AB15" s="141"/>
    </row>
    <row r="16" spans="2:28">
      <c r="B16" s="3"/>
      <c r="C16" s="52" t="s">
        <v>109</v>
      </c>
      <c r="F16" s="84"/>
      <c r="G16" s="42" t="s">
        <v>101</v>
      </c>
      <c r="H16" s="135">
        <v>12.768744774643096</v>
      </c>
      <c r="I16" s="152">
        <v>10.535894197710391</v>
      </c>
      <c r="J16" s="152">
        <v>2.8386914926415301</v>
      </c>
      <c r="K16" s="152">
        <v>4.5459540183620675</v>
      </c>
      <c r="L16" s="135">
        <v>3.7899445756441423</v>
      </c>
      <c r="M16" s="160">
        <v>15.09739946476077</v>
      </c>
      <c r="N16" s="152">
        <v>12.156082031066134</v>
      </c>
      <c r="O16" s="152">
        <v>8.8930261476588583</v>
      </c>
      <c r="P16" s="135">
        <v>6.4761593195114244</v>
      </c>
      <c r="Q16" s="160">
        <v>3.2162450362325501</v>
      </c>
      <c r="R16" s="152">
        <v>2.2859623757790075</v>
      </c>
      <c r="S16" s="152">
        <v>2.8230158320925653</v>
      </c>
      <c r="T16" s="135">
        <v>3.0349910358419976</v>
      </c>
      <c r="U16" s="160">
        <v>4.7863134908832023</v>
      </c>
      <c r="V16" s="152">
        <v>4.6704216054587562</v>
      </c>
      <c r="W16" s="152">
        <v>4.5760612104025711</v>
      </c>
      <c r="X16" s="135">
        <v>4.1576207008220649</v>
      </c>
      <c r="Y16" s="152">
        <v>3.9361756575402325</v>
      </c>
      <c r="Z16" s="152">
        <v>3.8578541783759164</v>
      </c>
      <c r="AA16" s="152">
        <v>3.7351051812417779</v>
      </c>
      <c r="AB16" s="141">
        <v>3.6330536009003396</v>
      </c>
    </row>
    <row r="17" spans="2:28" ht="4.3499999999999996" customHeight="1">
      <c r="B17" s="3"/>
      <c r="F17" s="84"/>
      <c r="G17" s="42"/>
      <c r="H17" s="84"/>
      <c r="L17" s="84"/>
      <c r="M17" s="159"/>
      <c r="P17" s="84"/>
      <c r="Q17" s="159"/>
      <c r="T17" s="84"/>
      <c r="U17" s="159"/>
      <c r="X17" s="84"/>
      <c r="AB17" s="4"/>
    </row>
    <row r="18" spans="2:28">
      <c r="B18" s="3"/>
      <c r="C18" s="52" t="s">
        <v>24</v>
      </c>
      <c r="F18" s="84"/>
      <c r="G18" s="42" t="s">
        <v>110</v>
      </c>
      <c r="H18" s="135">
        <v>7.4840606748369396</v>
      </c>
      <c r="I18" s="152">
        <v>9.7735572581954813</v>
      </c>
      <c r="J18" s="152">
        <v>3.9185633434869658</v>
      </c>
      <c r="K18" s="152">
        <v>2.7528356851063194</v>
      </c>
      <c r="L18" s="135">
        <v>2.785210317497814</v>
      </c>
      <c r="M18" s="160">
        <v>10.626540768210617</v>
      </c>
      <c r="N18" s="152">
        <v>9.7406282308468093</v>
      </c>
      <c r="O18" s="152">
        <v>10.012724512519895</v>
      </c>
      <c r="P18" s="135">
        <v>8.7637965498568349</v>
      </c>
      <c r="Q18" s="160">
        <v>6.0582676491298031</v>
      </c>
      <c r="R18" s="152">
        <v>4.6586174945428098</v>
      </c>
      <c r="S18" s="152">
        <v>2.7509462318868145</v>
      </c>
      <c r="T18" s="135">
        <v>2.3455942776728875</v>
      </c>
      <c r="U18" s="160">
        <v>2.6421557359797703</v>
      </c>
      <c r="V18" s="152">
        <v>2.6463065146123341</v>
      </c>
      <c r="W18" s="152">
        <v>2.8570680044322359</v>
      </c>
      <c r="X18" s="135">
        <v>2.8675905659839316</v>
      </c>
      <c r="Y18" s="152">
        <v>2.9471216637206226</v>
      </c>
      <c r="Z18" s="152">
        <v>2.9133275076328715</v>
      </c>
      <c r="AA18" s="152">
        <v>2.7415495953113265</v>
      </c>
      <c r="AB18" s="141">
        <v>2.5549669984894763</v>
      </c>
    </row>
    <row r="19" spans="2:28">
      <c r="B19" s="3"/>
      <c r="D19" s="52" t="s">
        <v>111</v>
      </c>
      <c r="F19" s="84"/>
      <c r="G19" s="42" t="s">
        <v>110</v>
      </c>
      <c r="H19" s="135">
        <v>12.182462607239117</v>
      </c>
      <c r="I19" s="152">
        <v>10.976311681467379</v>
      </c>
      <c r="J19" s="152">
        <v>3.0522820649046594</v>
      </c>
      <c r="K19" s="152">
        <v>4.6337246230600471</v>
      </c>
      <c r="L19" s="135">
        <v>4.0801927469380246</v>
      </c>
      <c r="M19" s="160">
        <v>13.715373868624781</v>
      </c>
      <c r="N19" s="152">
        <v>11.622445134529073</v>
      </c>
      <c r="O19" s="152">
        <v>10.031611700752336</v>
      </c>
      <c r="P19" s="135">
        <v>8.8622620041918054</v>
      </c>
      <c r="Q19" s="160">
        <v>4.7109116482128286</v>
      </c>
      <c r="R19" s="152">
        <v>3.4092539254160386</v>
      </c>
      <c r="S19" s="152">
        <v>2.415173084642646</v>
      </c>
      <c r="T19" s="135">
        <v>1.7292193754030905</v>
      </c>
      <c r="U19" s="160">
        <v>4.1764120828843119</v>
      </c>
      <c r="V19" s="152">
        <v>4.6671895379252248</v>
      </c>
      <c r="W19" s="152">
        <v>4.9756083191917639</v>
      </c>
      <c r="X19" s="135">
        <v>4.7114667049824988</v>
      </c>
      <c r="Y19" s="152">
        <v>4.6054895983987478</v>
      </c>
      <c r="Z19" s="152">
        <v>4.251974565615896</v>
      </c>
      <c r="AA19" s="152">
        <v>3.8800778127882296</v>
      </c>
      <c r="AB19" s="141">
        <v>3.6088459237426918</v>
      </c>
    </row>
    <row r="20" spans="2:28">
      <c r="B20" s="3"/>
      <c r="D20" s="52" t="s">
        <v>112</v>
      </c>
      <c r="F20" s="84"/>
      <c r="G20" s="42" t="s">
        <v>110</v>
      </c>
      <c r="H20" s="135">
        <v>11.493090727631341</v>
      </c>
      <c r="I20" s="152">
        <v>10.258008398933114</v>
      </c>
      <c r="J20" s="152">
        <v>6.2581133524692234</v>
      </c>
      <c r="K20" s="152">
        <v>2.714198978715217</v>
      </c>
      <c r="L20" s="135">
        <v>2.9068188324034168</v>
      </c>
      <c r="M20" s="160">
        <v>12.319570327745339</v>
      </c>
      <c r="N20" s="152">
        <v>10.763458846815894</v>
      </c>
      <c r="O20" s="152">
        <v>8.9239394942583772</v>
      </c>
      <c r="P20" s="135">
        <v>8.9405097598987027</v>
      </c>
      <c r="Q20" s="160">
        <v>8.2983532476089863</v>
      </c>
      <c r="R20" s="152">
        <v>7.0061555962830795</v>
      </c>
      <c r="S20" s="152">
        <v>5.6351894008181347</v>
      </c>
      <c r="T20" s="135">
        <v>4.2710129462603277</v>
      </c>
      <c r="U20" s="160">
        <v>2.2464448336852314</v>
      </c>
      <c r="V20" s="152">
        <v>2.4575875699617882</v>
      </c>
      <c r="W20" s="152">
        <v>2.9371308089980062</v>
      </c>
      <c r="X20" s="135">
        <v>3.2042074779623988</v>
      </c>
      <c r="Y20" s="152">
        <v>3.2526727302846439</v>
      </c>
      <c r="Z20" s="152">
        <v>3.0146314252745441</v>
      </c>
      <c r="AA20" s="152">
        <v>2.777291251688581</v>
      </c>
      <c r="AB20" s="141">
        <v>2.5892813601898581</v>
      </c>
    </row>
    <row r="21" spans="2:28">
      <c r="B21" s="3"/>
      <c r="D21" s="52" t="s">
        <v>113</v>
      </c>
      <c r="F21" s="84"/>
      <c r="G21" s="42" t="s">
        <v>110</v>
      </c>
      <c r="H21" s="135">
        <v>9.4750008763706717</v>
      </c>
      <c r="I21" s="152">
        <v>9.0658915809901544</v>
      </c>
      <c r="J21" s="152">
        <v>2.0650622972088399</v>
      </c>
      <c r="K21" s="152">
        <v>2.5470937160646372</v>
      </c>
      <c r="L21" s="135">
        <v>2.7409859806605539</v>
      </c>
      <c r="M21" s="160">
        <v>14.506676167759096</v>
      </c>
      <c r="N21" s="152">
        <v>10.684239031916093</v>
      </c>
      <c r="O21" s="152">
        <v>5.99262561759177</v>
      </c>
      <c r="P21" s="135">
        <v>6.0234987401933893</v>
      </c>
      <c r="Q21" s="160">
        <v>0.21167446640488663</v>
      </c>
      <c r="R21" s="152">
        <v>1.9365340152748729</v>
      </c>
      <c r="S21" s="152">
        <v>3.2097638220641045</v>
      </c>
      <c r="T21" s="135">
        <v>2.913990176276144</v>
      </c>
      <c r="U21" s="160">
        <v>2.5859028942623752</v>
      </c>
      <c r="V21" s="152">
        <v>2.4365871685020295</v>
      </c>
      <c r="W21" s="152">
        <v>2.5337710352944782</v>
      </c>
      <c r="X21" s="135">
        <v>2.5788420071095857</v>
      </c>
      <c r="Y21" s="152">
        <v>2.8271167846504142</v>
      </c>
      <c r="Z21" s="152">
        <v>2.8949442231862861</v>
      </c>
      <c r="AA21" s="152">
        <v>2.7596570378950531</v>
      </c>
      <c r="AB21" s="141">
        <v>2.5617744809239582</v>
      </c>
    </row>
    <row r="22" spans="2:28">
      <c r="B22" s="3"/>
      <c r="D22" s="52" t="s">
        <v>114</v>
      </c>
      <c r="F22" s="84"/>
      <c r="G22" s="42" t="s">
        <v>110</v>
      </c>
      <c r="H22" s="135">
        <v>14.65696635211107</v>
      </c>
      <c r="I22" s="152">
        <v>5.0618951609854292</v>
      </c>
      <c r="J22" s="152">
        <v>-0.8947096256928404</v>
      </c>
      <c r="K22" s="152">
        <v>2.0411152518122293</v>
      </c>
      <c r="L22" s="135">
        <v>2.3602565449825335</v>
      </c>
      <c r="M22" s="160">
        <v>14.280577990617772</v>
      </c>
      <c r="N22" s="152">
        <v>4.964173951983966</v>
      </c>
      <c r="O22" s="152">
        <v>-0.52084582555666259</v>
      </c>
      <c r="P22" s="135">
        <v>2.41904526913072</v>
      </c>
      <c r="Q22" s="160">
        <v>-6.0153082785831486</v>
      </c>
      <c r="R22" s="152">
        <v>-1.8437602777444937</v>
      </c>
      <c r="S22" s="152">
        <v>2.4012220145855707</v>
      </c>
      <c r="T22" s="135">
        <v>1.9171920172799588</v>
      </c>
      <c r="U22" s="160">
        <v>1.9172404223076711</v>
      </c>
      <c r="V22" s="152">
        <v>1.9684999320989078</v>
      </c>
      <c r="W22" s="152">
        <v>2.0947087131433619</v>
      </c>
      <c r="X22" s="135">
        <v>2.1926448548452697</v>
      </c>
      <c r="Y22" s="152">
        <v>2.3399543422860205</v>
      </c>
      <c r="Z22" s="152">
        <v>2.4318437934194463</v>
      </c>
      <c r="AA22" s="152">
        <v>2.3989531194202698</v>
      </c>
      <c r="AB22" s="141">
        <v>2.2714117872593107</v>
      </c>
    </row>
    <row r="23" spans="2:28">
      <c r="B23" s="3"/>
      <c r="D23" s="52" t="s">
        <v>115</v>
      </c>
      <c r="F23" s="84"/>
      <c r="G23" s="42" t="s">
        <v>110</v>
      </c>
      <c r="H23" s="135">
        <v>19.344212480887848</v>
      </c>
      <c r="I23" s="152">
        <v>4.7524944891343779</v>
      </c>
      <c r="J23" s="152">
        <v>-2.6515860195140561</v>
      </c>
      <c r="K23" s="152">
        <v>1.9483489863423813</v>
      </c>
      <c r="L23" s="135">
        <v>2.0244108192929389</v>
      </c>
      <c r="M23" s="160">
        <v>17.010033595608661</v>
      </c>
      <c r="N23" s="152">
        <v>6.5288343418584418</v>
      </c>
      <c r="O23" s="152">
        <v>-3.1623349790394712</v>
      </c>
      <c r="P23" s="135">
        <v>0.31605889183381919</v>
      </c>
      <c r="Q23" s="160">
        <v>-9.7402050677037835</v>
      </c>
      <c r="R23" s="152">
        <v>-4.740261309312217</v>
      </c>
      <c r="S23" s="152">
        <v>2.0395183730211244</v>
      </c>
      <c r="T23" s="135">
        <v>1.900740766313973</v>
      </c>
      <c r="U23" s="160">
        <v>2.0695833242201758</v>
      </c>
      <c r="V23" s="152">
        <v>1.9797939927083519</v>
      </c>
      <c r="W23" s="152">
        <v>1.8538917861011299</v>
      </c>
      <c r="X23" s="135">
        <v>1.8990779906291806</v>
      </c>
      <c r="Y23" s="152">
        <v>1.9348950483938978</v>
      </c>
      <c r="Z23" s="152">
        <v>2.0304117018910688</v>
      </c>
      <c r="AA23" s="152">
        <v>2.079063162460983</v>
      </c>
      <c r="AB23" s="141">
        <v>2.056962354512109</v>
      </c>
    </row>
    <row r="24" spans="2:28" ht="18">
      <c r="B24" s="3"/>
      <c r="D24" s="52" t="s">
        <v>203</v>
      </c>
      <c r="F24" s="84"/>
      <c r="G24" s="42" t="s">
        <v>110</v>
      </c>
      <c r="H24" s="135">
        <v>-3.927501829657146</v>
      </c>
      <c r="I24" s="152">
        <v>0.29536353607610977</v>
      </c>
      <c r="J24" s="152">
        <v>1.8047303720565964</v>
      </c>
      <c r="K24" s="152">
        <v>9.0993396550544503E-2</v>
      </c>
      <c r="L24" s="135">
        <v>0.3291817350304882</v>
      </c>
      <c r="M24" s="160">
        <v>-2.3326679953139688</v>
      </c>
      <c r="N24" s="152">
        <v>-1.4687670240090824</v>
      </c>
      <c r="O24" s="152">
        <v>2.727749737574797</v>
      </c>
      <c r="P24" s="135">
        <v>2.0963606430795636</v>
      </c>
      <c r="Q24" s="160">
        <v>4.126861568780086</v>
      </c>
      <c r="R24" s="152">
        <v>3.040635079813498</v>
      </c>
      <c r="S24" s="152">
        <v>0.35447407762370631</v>
      </c>
      <c r="T24" s="135">
        <v>1.6144388001777088E-2</v>
      </c>
      <c r="U24" s="160">
        <v>-0.14925396670680868</v>
      </c>
      <c r="V24" s="152">
        <v>-1.107480233804381E-2</v>
      </c>
      <c r="W24" s="152">
        <v>0.23643370206016812</v>
      </c>
      <c r="X24" s="135">
        <v>0.28809570214471591</v>
      </c>
      <c r="Y24" s="152">
        <v>0.39737059002200681</v>
      </c>
      <c r="Z24" s="152">
        <v>0.39344356729762353</v>
      </c>
      <c r="AA24" s="152">
        <v>0.31337469903127158</v>
      </c>
      <c r="AB24" s="141">
        <v>0.2101271954403785</v>
      </c>
    </row>
    <row r="25" spans="2:28" ht="4.3499999999999996" customHeight="1">
      <c r="B25" s="3"/>
      <c r="F25" s="84"/>
      <c r="G25" s="42"/>
      <c r="H25" s="84"/>
      <c r="L25" s="84"/>
      <c r="M25" s="159"/>
      <c r="P25" s="84"/>
      <c r="Q25" s="159"/>
      <c r="T25" s="84"/>
      <c r="U25" s="159"/>
      <c r="X25" s="84"/>
      <c r="AB25" s="4"/>
    </row>
    <row r="26" spans="2:28" ht="18.75" thickBot="1">
      <c r="B26" s="57"/>
      <c r="C26" s="86" t="s">
        <v>204</v>
      </c>
      <c r="D26" s="86"/>
      <c r="E26" s="86"/>
      <c r="F26" s="87"/>
      <c r="G26" s="88" t="s">
        <v>116</v>
      </c>
      <c r="H26" s="148">
        <v>5.9829312157783079</v>
      </c>
      <c r="I26" s="147">
        <v>7.5211854897651307</v>
      </c>
      <c r="J26" s="147">
        <v>4.3070259660685508</v>
      </c>
      <c r="K26" s="147">
        <v>3.1023036223456018</v>
      </c>
      <c r="L26" s="148">
        <v>3.3927023092230115</v>
      </c>
      <c r="M26" s="165">
        <v>7.8950345361253653</v>
      </c>
      <c r="N26" s="147">
        <v>7.9502744811707657</v>
      </c>
      <c r="O26" s="147">
        <v>6.8216795343025325</v>
      </c>
      <c r="P26" s="148">
        <v>7.4503330653538313</v>
      </c>
      <c r="Q26" s="165">
        <v>5.6115770351917291</v>
      </c>
      <c r="R26" s="147">
        <v>4.6608759741860126</v>
      </c>
      <c r="S26" s="147">
        <v>3.8488570288543116</v>
      </c>
      <c r="T26" s="148">
        <v>3.1612492908875964</v>
      </c>
      <c r="U26" s="165">
        <v>2.9649258611725458</v>
      </c>
      <c r="V26" s="147">
        <v>3.09035637122102</v>
      </c>
      <c r="W26" s="147">
        <v>3.198987357712582</v>
      </c>
      <c r="X26" s="148">
        <v>3.1584207213515469</v>
      </c>
      <c r="Y26" s="147">
        <v>3.5184515427267229</v>
      </c>
      <c r="Z26" s="147">
        <v>3.5122609283724273</v>
      </c>
      <c r="AA26" s="147">
        <v>3.3680197838264974</v>
      </c>
      <c r="AB26" s="166">
        <v>3.1882561033899037</v>
      </c>
    </row>
    <row r="27" spans="2:28" ht="4.3499999999999996" customHeight="1"/>
    <row r="28" spans="2:28">
      <c r="B28" s="52" t="s">
        <v>98</v>
      </c>
    </row>
    <row r="29" spans="2:28">
      <c r="B29" s="52" t="s">
        <v>117</v>
      </c>
      <c r="F29" s="238"/>
    </row>
    <row r="30" spans="2:28">
      <c r="B30" s="52" t="s">
        <v>118</v>
      </c>
      <c r="F30" s="238"/>
    </row>
    <row r="31" spans="2:28">
      <c r="G31" s="92"/>
    </row>
    <row r="32" spans="2:28" ht="15" thickBot="1">
      <c r="F32" s="171" t="s">
        <v>11</v>
      </c>
    </row>
    <row r="33" spans="6:24">
      <c r="F33" s="172"/>
      <c r="G33" s="173"/>
      <c r="H33" s="174">
        <v>45170</v>
      </c>
      <c r="I33" s="174">
        <v>45200</v>
      </c>
      <c r="J33" s="174">
        <v>45231</v>
      </c>
      <c r="K33" s="174">
        <v>45261</v>
      </c>
      <c r="L33" s="174">
        <v>45292</v>
      </c>
      <c r="M33" s="174">
        <v>45323</v>
      </c>
      <c r="N33" s="174">
        <v>45352</v>
      </c>
      <c r="O33" s="174">
        <v>45383</v>
      </c>
      <c r="P33" s="174">
        <v>45413</v>
      </c>
      <c r="Q33" s="174">
        <v>45444</v>
      </c>
      <c r="R33" s="174">
        <v>45474</v>
      </c>
      <c r="S33" s="174">
        <v>45505</v>
      </c>
      <c r="T33" s="174">
        <v>45536</v>
      </c>
      <c r="U33" s="174">
        <v>45566</v>
      </c>
      <c r="V33" s="174">
        <v>45597</v>
      </c>
      <c r="W33" s="175">
        <v>45627</v>
      </c>
      <c r="X33" s="175">
        <v>45261</v>
      </c>
    </row>
    <row r="34" spans="6:24" ht="15" thickBot="1">
      <c r="F34" s="176" t="s">
        <v>100</v>
      </c>
      <c r="G34" s="177" t="s">
        <v>119</v>
      </c>
      <c r="H34" s="147">
        <v>8.9589511471827876</v>
      </c>
      <c r="I34" s="147">
        <v>7.7651952854171213</v>
      </c>
      <c r="J34" s="147">
        <v>6.9249542403904769</v>
      </c>
      <c r="K34" s="147">
        <v>6.5723443217593882</v>
      </c>
      <c r="L34" s="147">
        <v>4.2786435656585411</v>
      </c>
      <c r="M34" s="147">
        <v>3.2333591989429635</v>
      </c>
      <c r="N34" s="147">
        <v>2.2874196909493492</v>
      </c>
      <c r="O34" s="147">
        <v>1.8061278804133849</v>
      </c>
      <c r="P34" s="147">
        <v>2.0757402059626173</v>
      </c>
      <c r="Q34" s="147">
        <v>2.0608244460068192</v>
      </c>
      <c r="R34" s="147">
        <v>2.3526404667501168</v>
      </c>
      <c r="S34" s="147">
        <v>2.3339313150366792</v>
      </c>
      <c r="T34" s="147">
        <v>2.166306681932312</v>
      </c>
      <c r="U34" s="147">
        <v>2.2522430978909824</v>
      </c>
      <c r="V34" s="147">
        <v>2.3048005042601858</v>
      </c>
      <c r="W34" s="166">
        <v>2.516433268372964</v>
      </c>
      <c r="X34" s="166"/>
    </row>
    <row r="35" spans="6:24">
      <c r="F35" s="52" t="s">
        <v>98</v>
      </c>
      <c r="G35" s="178"/>
      <c r="H35" s="179"/>
    </row>
    <row r="36" spans="6:24">
      <c r="G36" s="178"/>
      <c r="H36" s="179"/>
    </row>
    <row r="37" spans="6:24">
      <c r="G37" s="178"/>
      <c r="H37" s="179"/>
    </row>
    <row r="38" spans="6:24">
      <c r="G38" s="178"/>
      <c r="H38" s="179"/>
    </row>
    <row r="39" spans="6:24">
      <c r="G39" s="178"/>
      <c r="H39" s="179"/>
    </row>
    <row r="40" spans="6:24">
      <c r="G40" s="178"/>
      <c r="H40" s="179"/>
    </row>
    <row r="41" spans="6:24">
      <c r="G41" s="178"/>
      <c r="H41" s="179"/>
    </row>
    <row r="42" spans="6:24">
      <c r="G42" s="178"/>
      <c r="H42" s="179"/>
    </row>
    <row r="43" spans="6:24">
      <c r="G43" s="178"/>
      <c r="H43" s="179"/>
    </row>
  </sheetData>
  <mergeCells count="10">
    <mergeCell ref="Y3:AB3"/>
    <mergeCell ref="Q3:T3"/>
    <mergeCell ref="U3:X3"/>
    <mergeCell ref="B3:F4"/>
    <mergeCell ref="G3:G4"/>
    <mergeCell ref="L3:L4"/>
    <mergeCell ref="I3:I4"/>
    <mergeCell ref="M3:P3"/>
    <mergeCell ref="J3:J4"/>
    <mergeCell ref="K3:K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N69"/>
  <sheetViews>
    <sheetView showGridLines="0" zoomScale="80" zoomScaleNormal="80" workbookViewId="0">
      <selection activeCell="I46" sqref="I46"/>
    </sheetView>
  </sheetViews>
  <sheetFormatPr defaultColWidth="9.140625" defaultRowHeight="14.25"/>
  <cols>
    <col min="1" max="5" width="3.140625" style="52" customWidth="1"/>
    <col min="6" max="6" width="35.85546875" style="52" customWidth="1"/>
    <col min="7" max="7" width="21.42578125" style="52" customWidth="1"/>
    <col min="8" max="8" width="10.5703125" style="52" customWidth="1"/>
    <col min="9" max="12" width="9.140625" style="52" customWidth="1"/>
    <col min="13" max="19" width="9.140625" style="52"/>
    <col min="20" max="24" width="9.140625" style="52" customWidth="1"/>
    <col min="25" max="28" width="9.140625" style="52"/>
    <col min="29" max="32" width="9.140625" style="52" customWidth="1"/>
    <col min="33" max="16384" width="9.140625" style="52"/>
  </cols>
  <sheetData>
    <row r="1" spans="2:28" ht="22.5" customHeight="1" thickBot="1">
      <c r="B1" s="51" t="s">
        <v>120</v>
      </c>
    </row>
    <row r="2" spans="2:28" ht="30" customHeight="1">
      <c r="B2" s="63" t="str">
        <f>""&amp;Summary!$H$3&amp;" - labour market [level]"</f>
        <v>Winter medium-term forecast (MTF-2023Q4) - scenario with government package - labour market [level]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5"/>
    </row>
    <row r="3" spans="2:28">
      <c r="B3" s="307" t="s">
        <v>86</v>
      </c>
      <c r="C3" s="308"/>
      <c r="D3" s="308"/>
      <c r="E3" s="308"/>
      <c r="F3" s="309"/>
      <c r="G3" s="310" t="s">
        <v>19</v>
      </c>
      <c r="H3" s="109" t="s">
        <v>20</v>
      </c>
      <c r="I3" s="298">
        <v>2023</v>
      </c>
      <c r="J3" s="298">
        <v>2024</v>
      </c>
      <c r="K3" s="298">
        <v>2025</v>
      </c>
      <c r="L3" s="292">
        <v>2026</v>
      </c>
      <c r="M3" s="311">
        <v>2023</v>
      </c>
      <c r="N3" s="312"/>
      <c r="O3" s="312"/>
      <c r="P3" s="314"/>
      <c r="Q3" s="311">
        <v>2024</v>
      </c>
      <c r="R3" s="312"/>
      <c r="S3" s="312"/>
      <c r="T3" s="314"/>
      <c r="U3" s="311">
        <v>2025</v>
      </c>
      <c r="V3" s="312"/>
      <c r="W3" s="312"/>
      <c r="X3" s="314"/>
      <c r="Y3" s="312">
        <v>2026</v>
      </c>
      <c r="Z3" s="312"/>
      <c r="AA3" s="312"/>
      <c r="AB3" s="313"/>
    </row>
    <row r="4" spans="2:28">
      <c r="B4" s="302"/>
      <c r="C4" s="303"/>
      <c r="D4" s="303"/>
      <c r="E4" s="303"/>
      <c r="F4" s="304"/>
      <c r="G4" s="306"/>
      <c r="H4" s="170">
        <v>2022</v>
      </c>
      <c r="I4" s="295"/>
      <c r="J4" s="295"/>
      <c r="K4" s="295"/>
      <c r="L4" s="293"/>
      <c r="M4" s="113" t="s">
        <v>0</v>
      </c>
      <c r="N4" s="111" t="s">
        <v>1</v>
      </c>
      <c r="O4" s="111" t="s">
        <v>2</v>
      </c>
      <c r="P4" s="222" t="s">
        <v>3</v>
      </c>
      <c r="Q4" s="113" t="s">
        <v>0</v>
      </c>
      <c r="R4" s="111" t="s">
        <v>1</v>
      </c>
      <c r="S4" s="111" t="s">
        <v>2</v>
      </c>
      <c r="T4" s="222" t="s">
        <v>3</v>
      </c>
      <c r="U4" s="113" t="s">
        <v>0</v>
      </c>
      <c r="V4" s="111" t="s">
        <v>1</v>
      </c>
      <c r="W4" s="111" t="s">
        <v>2</v>
      </c>
      <c r="X4" s="222" t="s">
        <v>3</v>
      </c>
      <c r="Y4" s="111" t="s">
        <v>0</v>
      </c>
      <c r="Z4" s="111" t="s">
        <v>1</v>
      </c>
      <c r="AA4" s="111" t="s">
        <v>2</v>
      </c>
      <c r="AB4" s="114" t="s">
        <v>3</v>
      </c>
    </row>
    <row r="5" spans="2:28" ht="4.3499999999999996" customHeight="1">
      <c r="B5" s="8"/>
      <c r="C5" s="9"/>
      <c r="D5" s="9"/>
      <c r="E5" s="9"/>
      <c r="F5" s="115"/>
      <c r="G5" s="116"/>
      <c r="H5" s="73"/>
      <c r="I5" s="74"/>
      <c r="J5" s="74"/>
      <c r="K5" s="199"/>
      <c r="L5" s="117"/>
      <c r="M5" s="153"/>
      <c r="N5" s="118"/>
      <c r="O5" s="118"/>
      <c r="P5" s="119"/>
      <c r="Q5" s="118"/>
      <c r="R5" s="118"/>
      <c r="S5" s="118"/>
      <c r="T5" s="118"/>
      <c r="U5" s="153"/>
      <c r="V5" s="118"/>
      <c r="W5" s="118"/>
      <c r="X5" s="119"/>
      <c r="Y5" s="118"/>
      <c r="Z5" s="118"/>
      <c r="AA5" s="118"/>
      <c r="AB5" s="120"/>
    </row>
    <row r="6" spans="2:28">
      <c r="B6" s="8" t="s">
        <v>121</v>
      </c>
      <c r="C6" s="237"/>
      <c r="D6" s="237"/>
      <c r="E6" s="237"/>
      <c r="F6" s="71"/>
      <c r="G6" s="72"/>
      <c r="H6" s="73"/>
      <c r="I6" s="74"/>
      <c r="J6" s="74"/>
      <c r="K6" s="199"/>
      <c r="L6" s="117"/>
      <c r="M6" s="153"/>
      <c r="N6" s="118"/>
      <c r="O6" s="118"/>
      <c r="P6" s="119"/>
      <c r="Q6" s="118"/>
      <c r="R6" s="118"/>
      <c r="S6" s="118"/>
      <c r="T6" s="118"/>
      <c r="U6" s="153"/>
      <c r="V6" s="118"/>
      <c r="W6" s="118"/>
      <c r="X6" s="119"/>
      <c r="Y6" s="118"/>
      <c r="Z6" s="118"/>
      <c r="AA6" s="118"/>
      <c r="AB6" s="120"/>
    </row>
    <row r="7" spans="2:28">
      <c r="B7" s="8"/>
      <c r="C7" s="236" t="s">
        <v>37</v>
      </c>
      <c r="D7" s="237"/>
      <c r="E7" s="237"/>
      <c r="F7" s="71"/>
      <c r="G7" s="42" t="s">
        <v>122</v>
      </c>
      <c r="H7" s="96">
        <v>2427.2970000000005</v>
      </c>
      <c r="I7" s="97">
        <v>2435.1157257246523</v>
      </c>
      <c r="J7" s="97">
        <v>2444.8363702560605</v>
      </c>
      <c r="K7" s="97">
        <v>2451.9930606205858</v>
      </c>
      <c r="L7" s="142">
        <v>2452.5635417255394</v>
      </c>
      <c r="M7" s="155">
        <v>2432.7850000000003</v>
      </c>
      <c r="N7" s="105">
        <v>2434.1959999999999</v>
      </c>
      <c r="O7" s="105">
        <v>2436.1409999999996</v>
      </c>
      <c r="P7" s="154">
        <v>2437.3409028986098</v>
      </c>
      <c r="Q7" s="105">
        <v>2440.5906532446656</v>
      </c>
      <c r="R7" s="105">
        <v>2444.4173082665857</v>
      </c>
      <c r="S7" s="105">
        <v>2446.5772785884537</v>
      </c>
      <c r="T7" s="105">
        <v>2447.7602409245383</v>
      </c>
      <c r="U7" s="155">
        <v>2450.0963653564309</v>
      </c>
      <c r="V7" s="105">
        <v>2451.7210828022367</v>
      </c>
      <c r="W7" s="105">
        <v>2452.8310258022034</v>
      </c>
      <c r="X7" s="154">
        <v>2453.3237685214731</v>
      </c>
      <c r="Y7" s="105">
        <v>2453.2927167770067</v>
      </c>
      <c r="Z7" s="105">
        <v>2452.711694570537</v>
      </c>
      <c r="AA7" s="105">
        <v>2452.3195707839941</v>
      </c>
      <c r="AB7" s="106">
        <v>2451.930184770622</v>
      </c>
    </row>
    <row r="8" spans="2:28" ht="4.3499999999999996" customHeight="1">
      <c r="B8" s="3"/>
      <c r="D8" s="171"/>
      <c r="F8" s="84"/>
      <c r="G8" s="42"/>
      <c r="H8" s="104"/>
      <c r="I8" s="105"/>
      <c r="J8" s="105"/>
      <c r="K8" s="105"/>
      <c r="L8" s="154"/>
      <c r="M8" s="155"/>
      <c r="N8" s="105"/>
      <c r="O8" s="105"/>
      <c r="P8" s="154"/>
      <c r="Q8" s="105"/>
      <c r="R8" s="105"/>
      <c r="S8" s="105"/>
      <c r="T8" s="105"/>
      <c r="U8" s="155"/>
      <c r="V8" s="105"/>
      <c r="W8" s="105"/>
      <c r="X8" s="154"/>
      <c r="Y8" s="105"/>
      <c r="Z8" s="105"/>
      <c r="AA8" s="105"/>
      <c r="AB8" s="106"/>
    </row>
    <row r="9" spans="2:28">
      <c r="B9" s="3"/>
      <c r="D9" s="171" t="s">
        <v>123</v>
      </c>
      <c r="F9" s="84"/>
      <c r="G9" s="42" t="s">
        <v>122</v>
      </c>
      <c r="H9" s="104">
        <v>2085.3719999999998</v>
      </c>
      <c r="I9" s="105">
        <v>2088.7707919603113</v>
      </c>
      <c r="J9" s="105">
        <v>2094.6239413265221</v>
      </c>
      <c r="K9" s="105">
        <v>2100.7554661846148</v>
      </c>
      <c r="L9" s="154">
        <v>2101.2442282936254</v>
      </c>
      <c r="M9" s="157"/>
      <c r="N9" s="130"/>
      <c r="O9" s="130"/>
      <c r="P9" s="156"/>
      <c r="Q9" s="130"/>
      <c r="R9" s="130"/>
      <c r="S9" s="130"/>
      <c r="T9" s="130"/>
      <c r="U9" s="157"/>
      <c r="V9" s="130"/>
      <c r="W9" s="130"/>
      <c r="X9" s="156"/>
      <c r="Y9" s="130"/>
      <c r="Z9" s="130"/>
      <c r="AA9" s="130"/>
      <c r="AB9" s="158"/>
    </row>
    <row r="10" spans="2:28">
      <c r="B10" s="3"/>
      <c r="D10" s="171" t="s">
        <v>124</v>
      </c>
      <c r="F10" s="84"/>
      <c r="G10" s="42" t="s">
        <v>122</v>
      </c>
      <c r="H10" s="104">
        <v>341.92500000000024</v>
      </c>
      <c r="I10" s="105">
        <v>346.34493376434108</v>
      </c>
      <c r="J10" s="105">
        <v>350.21242892953899</v>
      </c>
      <c r="K10" s="105">
        <v>351.23759443597089</v>
      </c>
      <c r="L10" s="154">
        <v>351.31931343191479</v>
      </c>
      <c r="M10" s="157"/>
      <c r="N10" s="130"/>
      <c r="O10" s="130"/>
      <c r="P10" s="156"/>
      <c r="Q10" s="130"/>
      <c r="R10" s="130"/>
      <c r="S10" s="130"/>
      <c r="T10" s="130"/>
      <c r="U10" s="157"/>
      <c r="V10" s="130"/>
      <c r="W10" s="130"/>
      <c r="X10" s="156"/>
      <c r="Y10" s="130"/>
      <c r="Z10" s="130"/>
      <c r="AA10" s="130"/>
      <c r="AB10" s="158"/>
    </row>
    <row r="11" spans="2:28" ht="4.3499999999999996" customHeight="1">
      <c r="B11" s="3"/>
      <c r="F11" s="84"/>
      <c r="G11" s="42"/>
      <c r="H11" s="143"/>
      <c r="I11" s="61"/>
      <c r="J11" s="61"/>
      <c r="K11" s="61"/>
      <c r="L11" s="84"/>
      <c r="M11" s="159"/>
      <c r="N11" s="61"/>
      <c r="O11" s="61"/>
      <c r="P11" s="84"/>
      <c r="Q11" s="61"/>
      <c r="R11" s="61"/>
      <c r="S11" s="61"/>
      <c r="T11" s="61"/>
      <c r="U11" s="159"/>
      <c r="V11" s="61"/>
      <c r="W11" s="61"/>
      <c r="X11" s="84"/>
      <c r="Y11" s="61"/>
      <c r="Z11" s="61"/>
      <c r="AA11" s="61"/>
      <c r="AB11" s="4"/>
    </row>
    <row r="12" spans="2:28">
      <c r="B12" s="3"/>
      <c r="C12" s="52" t="s">
        <v>125</v>
      </c>
      <c r="F12" s="84"/>
      <c r="G12" s="42" t="s">
        <v>126</v>
      </c>
      <c r="H12" s="133">
        <v>170.40499999999994</v>
      </c>
      <c r="I12" s="134">
        <v>163.32351240594707</v>
      </c>
      <c r="J12" s="134">
        <v>152.08803851146544</v>
      </c>
      <c r="K12" s="134">
        <v>143.55780222034574</v>
      </c>
      <c r="L12" s="135">
        <v>143.8813277856998</v>
      </c>
      <c r="M12" s="28">
        <v>169.13904981155315</v>
      </c>
      <c r="N12" s="27">
        <v>161.25885031838357</v>
      </c>
      <c r="O12" s="27">
        <v>161.58882194959421</v>
      </c>
      <c r="P12" s="140">
        <v>161.30732754425722</v>
      </c>
      <c r="Q12" s="27">
        <v>159.26597348500243</v>
      </c>
      <c r="R12" s="27">
        <v>153.73255402315061</v>
      </c>
      <c r="S12" s="27">
        <v>149.21917524015734</v>
      </c>
      <c r="T12" s="27">
        <v>146.13445129755135</v>
      </c>
      <c r="U12" s="28">
        <v>143.82965828502188</v>
      </c>
      <c r="V12" s="27">
        <v>143.21060483021722</v>
      </c>
      <c r="W12" s="27">
        <v>143.33603791119214</v>
      </c>
      <c r="X12" s="140">
        <v>143.85490785495165</v>
      </c>
      <c r="Y12" s="27">
        <v>144.09576112233793</v>
      </c>
      <c r="Z12" s="27">
        <v>144.28618189118461</v>
      </c>
      <c r="AA12" s="27">
        <v>143.91584800484981</v>
      </c>
      <c r="AB12" s="29">
        <v>143.22752012442675</v>
      </c>
    </row>
    <row r="13" spans="2:28">
      <c r="B13" s="3"/>
      <c r="C13" s="52" t="s">
        <v>42</v>
      </c>
      <c r="F13" s="84"/>
      <c r="G13" s="42" t="s">
        <v>14</v>
      </c>
      <c r="H13" s="133">
        <v>6.1420970998982245</v>
      </c>
      <c r="I13" s="134">
        <v>5.8910642564278</v>
      </c>
      <c r="J13" s="134">
        <v>5.5002624072542252</v>
      </c>
      <c r="K13" s="134">
        <v>5.2105792688328281</v>
      </c>
      <c r="L13" s="135">
        <v>5.2425698743988063</v>
      </c>
      <c r="M13" s="160">
        <v>6.0961467771618114</v>
      </c>
      <c r="N13" s="134">
        <v>5.8122484949348108</v>
      </c>
      <c r="O13" s="134">
        <v>5.8319123963610178</v>
      </c>
      <c r="P13" s="135">
        <v>5.8239493572535608</v>
      </c>
      <c r="Q13" s="134">
        <v>5.7505757047542216</v>
      </c>
      <c r="R13" s="134">
        <v>5.5563008584019826</v>
      </c>
      <c r="S13" s="134">
        <v>5.3996113087108757</v>
      </c>
      <c r="T13" s="134">
        <v>5.29456175714982</v>
      </c>
      <c r="U13" s="160">
        <v>5.2146365547333655</v>
      </c>
      <c r="V13" s="134">
        <v>5.1960208692061096</v>
      </c>
      <c r="W13" s="134">
        <v>5.2044440735270765</v>
      </c>
      <c r="X13" s="135">
        <v>5.2272155778647615</v>
      </c>
      <c r="Y13" s="134">
        <v>5.2417333130842731</v>
      </c>
      <c r="Z13" s="134">
        <v>5.2544400937859095</v>
      </c>
      <c r="AA13" s="134">
        <v>5.2467251295088966</v>
      </c>
      <c r="AB13" s="141">
        <v>5.2273809612161468</v>
      </c>
    </row>
    <row r="14" spans="2:28" ht="4.3499999999999996" customHeight="1">
      <c r="B14" s="3"/>
      <c r="F14" s="84"/>
      <c r="G14" s="42"/>
      <c r="H14" s="143"/>
      <c r="I14" s="61"/>
      <c r="J14" s="61"/>
      <c r="K14" s="61"/>
      <c r="L14" s="84"/>
      <c r="M14" s="159"/>
      <c r="N14" s="61"/>
      <c r="O14" s="61"/>
      <c r="P14" s="84"/>
      <c r="Q14" s="61"/>
      <c r="R14" s="61"/>
      <c r="S14" s="61"/>
      <c r="T14" s="61"/>
      <c r="U14" s="159"/>
      <c r="V14" s="61"/>
      <c r="W14" s="61"/>
      <c r="X14" s="84"/>
      <c r="Y14" s="61"/>
      <c r="Z14" s="61"/>
      <c r="AA14" s="61"/>
      <c r="AB14" s="4"/>
    </row>
    <row r="15" spans="2:28">
      <c r="B15" s="8" t="s">
        <v>127</v>
      </c>
      <c r="F15" s="84"/>
      <c r="G15" s="42"/>
      <c r="H15" s="143"/>
      <c r="I15" s="61"/>
      <c r="J15" s="61"/>
      <c r="K15" s="61"/>
      <c r="L15" s="84"/>
      <c r="M15" s="159"/>
      <c r="N15" s="61"/>
      <c r="O15" s="61"/>
      <c r="P15" s="84"/>
      <c r="Q15" s="61"/>
      <c r="R15" s="61"/>
      <c r="S15" s="61"/>
      <c r="T15" s="61"/>
      <c r="U15" s="159"/>
      <c r="V15" s="61"/>
      <c r="W15" s="61"/>
      <c r="X15" s="84"/>
      <c r="Y15" s="61"/>
      <c r="Z15" s="61"/>
      <c r="AA15" s="61"/>
      <c r="AB15" s="4"/>
    </row>
    <row r="16" spans="2:28">
      <c r="B16" s="3"/>
      <c r="C16" s="52" t="s">
        <v>128</v>
      </c>
      <c r="F16" s="84"/>
      <c r="G16" s="42" t="s">
        <v>16</v>
      </c>
      <c r="H16" s="161">
        <v>22378.444709145417</v>
      </c>
      <c r="I16" s="201">
        <v>24269.10561785071</v>
      </c>
      <c r="J16" s="201">
        <v>25931.857122582951</v>
      </c>
      <c r="K16" s="201">
        <v>27445.610286093397</v>
      </c>
      <c r="L16" s="202">
        <v>28884.662949432932</v>
      </c>
      <c r="M16" s="203">
        <v>5900.8247380660914</v>
      </c>
      <c r="N16" s="201">
        <v>6014.7789291185445</v>
      </c>
      <c r="O16" s="201">
        <v>6111.7844737047408</v>
      </c>
      <c r="P16" s="202">
        <v>6241.875616385506</v>
      </c>
      <c r="Q16" s="201">
        <v>6337.8251872282344</v>
      </c>
      <c r="R16" s="201">
        <v>6446.7506017954756</v>
      </c>
      <c r="S16" s="201">
        <v>6523.6131276777232</v>
      </c>
      <c r="T16" s="201">
        <v>6623.2132751770905</v>
      </c>
      <c r="U16" s="203">
        <v>6725.2061108318385</v>
      </c>
      <c r="V16" s="201">
        <v>6813.2393028765782</v>
      </c>
      <c r="W16" s="201">
        <v>6908.3019014821011</v>
      </c>
      <c r="X16" s="202">
        <v>6998.6617572782798</v>
      </c>
      <c r="Y16" s="201">
        <v>7105.340983325942</v>
      </c>
      <c r="Z16" s="201">
        <v>7187.8417565624532</v>
      </c>
      <c r="AA16" s="201">
        <v>7260.0914158480109</v>
      </c>
      <c r="AB16" s="204">
        <v>7331.4575969758152</v>
      </c>
    </row>
    <row r="17" spans="1:118" s="164" customFormat="1" ht="18">
      <c r="A17" s="50"/>
      <c r="B17" s="239"/>
      <c r="C17" s="11" t="s">
        <v>205</v>
      </c>
      <c r="D17" s="11"/>
      <c r="E17" s="11"/>
      <c r="F17" s="24"/>
      <c r="G17" s="42" t="s">
        <v>16</v>
      </c>
      <c r="H17" s="205">
        <v>1420.9136477894126</v>
      </c>
      <c r="I17" s="206">
        <v>1542.100102326428</v>
      </c>
      <c r="J17" s="206">
        <v>1648.9259871005654</v>
      </c>
      <c r="K17" s="206">
        <v>1745.1986557199371</v>
      </c>
      <c r="L17" s="207">
        <v>1836.7223054522267</v>
      </c>
      <c r="M17" s="208">
        <v>1499.9347859254149</v>
      </c>
      <c r="N17" s="208">
        <v>1526.2875016377413</v>
      </c>
      <c r="O17" s="208">
        <v>1554.5445898649934</v>
      </c>
      <c r="P17" s="202">
        <v>1587.633531877563</v>
      </c>
      <c r="Q17" s="201">
        <v>1612.0384968914907</v>
      </c>
      <c r="R17" s="201">
        <v>1639.7438936774586</v>
      </c>
      <c r="S17" s="201">
        <v>1659.294030677165</v>
      </c>
      <c r="T17" s="202">
        <v>1684.6275271561472</v>
      </c>
      <c r="U17" s="208">
        <v>1710.5696086471144</v>
      </c>
      <c r="V17" s="208">
        <v>1732.9610268999152</v>
      </c>
      <c r="W17" s="208">
        <v>1757.1403887534832</v>
      </c>
      <c r="X17" s="202">
        <v>1780.1235985792352</v>
      </c>
      <c r="Y17" s="208">
        <v>1807.2576728282331</v>
      </c>
      <c r="Z17" s="208">
        <v>1828.2419093055312</v>
      </c>
      <c r="AA17" s="208">
        <v>1846.6187544716486</v>
      </c>
      <c r="AB17" s="204">
        <v>1864.7708852034941</v>
      </c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</row>
    <row r="18" spans="1:118">
      <c r="B18" s="3"/>
      <c r="D18" s="171" t="s">
        <v>129</v>
      </c>
      <c r="F18" s="84"/>
      <c r="G18" s="42" t="s">
        <v>16</v>
      </c>
      <c r="H18" s="205">
        <v>1412.5270736843177</v>
      </c>
      <c r="I18" s="209">
        <v>1529.7114936294681</v>
      </c>
      <c r="J18" s="209">
        <v>1630.6115300041981</v>
      </c>
      <c r="K18" s="209">
        <v>1728.6041659929988</v>
      </c>
      <c r="L18" s="210">
        <v>1824.6438861399299</v>
      </c>
      <c r="M18" s="213"/>
      <c r="N18" s="211"/>
      <c r="O18" s="211"/>
      <c r="P18" s="212"/>
      <c r="Q18" s="220"/>
      <c r="R18" s="220"/>
      <c r="S18" s="220"/>
      <c r="T18" s="220"/>
      <c r="U18" s="213"/>
      <c r="V18" s="211"/>
      <c r="W18" s="211"/>
      <c r="X18" s="212"/>
      <c r="Y18" s="211"/>
      <c r="Z18" s="211"/>
      <c r="AA18" s="211"/>
      <c r="AB18" s="214"/>
    </row>
    <row r="19" spans="1:118" ht="18">
      <c r="B19" s="3"/>
      <c r="D19" s="171" t="s">
        <v>206</v>
      </c>
      <c r="F19" s="84"/>
      <c r="G19" s="42" t="s">
        <v>16</v>
      </c>
      <c r="H19" s="205">
        <v>1448.6297088895651</v>
      </c>
      <c r="I19" s="209">
        <v>1579.3846936985954</v>
      </c>
      <c r="J19" s="209">
        <v>1704.4250802491072</v>
      </c>
      <c r="K19" s="209">
        <v>1795.0676010641673</v>
      </c>
      <c r="L19" s="210">
        <v>1872.0513905695254</v>
      </c>
      <c r="M19" s="213"/>
      <c r="N19" s="211"/>
      <c r="O19" s="211"/>
      <c r="P19" s="212"/>
      <c r="Q19" s="220"/>
      <c r="R19" s="220"/>
      <c r="S19" s="220"/>
      <c r="T19" s="220"/>
      <c r="U19" s="213"/>
      <c r="V19" s="211"/>
      <c r="W19" s="211"/>
      <c r="X19" s="212"/>
      <c r="Y19" s="211"/>
      <c r="Z19" s="211"/>
      <c r="AA19" s="211"/>
      <c r="AB19" s="214"/>
    </row>
    <row r="20" spans="1:118">
      <c r="B20" s="3"/>
      <c r="C20" s="52" t="s">
        <v>130</v>
      </c>
      <c r="F20" s="84"/>
      <c r="G20" s="42" t="s">
        <v>16</v>
      </c>
      <c r="H20" s="215">
        <v>1033.8280631089597</v>
      </c>
      <c r="I20" s="216">
        <v>1015.3049240480452</v>
      </c>
      <c r="J20" s="216">
        <v>1055.6656016758407</v>
      </c>
      <c r="K20" s="216">
        <v>1067.9347892983988</v>
      </c>
      <c r="L20" s="217">
        <v>1082.6978120122101</v>
      </c>
      <c r="M20" s="213"/>
      <c r="N20" s="211"/>
      <c r="O20" s="211"/>
      <c r="P20" s="212"/>
      <c r="Q20" s="220"/>
      <c r="R20" s="220"/>
      <c r="S20" s="220"/>
      <c r="T20" s="220"/>
      <c r="U20" s="213"/>
      <c r="V20" s="211"/>
      <c r="W20" s="211"/>
      <c r="X20" s="212"/>
      <c r="Y20" s="211"/>
      <c r="Z20" s="211"/>
      <c r="AA20" s="211"/>
      <c r="AB20" s="214"/>
    </row>
    <row r="21" spans="1:118" ht="18">
      <c r="B21" s="3"/>
      <c r="C21" s="52" t="s">
        <v>191</v>
      </c>
      <c r="F21" s="84"/>
      <c r="G21" s="42" t="s">
        <v>131</v>
      </c>
      <c r="H21" s="129">
        <v>38074.982171526593</v>
      </c>
      <c r="I21" s="126">
        <v>38403.387658274834</v>
      </c>
      <c r="J21" s="126">
        <v>39340.132815913988</v>
      </c>
      <c r="K21" s="126">
        <v>40383.757479840868</v>
      </c>
      <c r="L21" s="127">
        <v>41106.571007155493</v>
      </c>
      <c r="M21" s="162">
        <v>9550.7818659179757</v>
      </c>
      <c r="N21" s="126">
        <v>9586.9763272322525</v>
      </c>
      <c r="O21" s="126">
        <v>9602.9350396710124</v>
      </c>
      <c r="P21" s="127">
        <v>9662.5839740994579</v>
      </c>
      <c r="Q21" s="126">
        <v>9713.0346671921998</v>
      </c>
      <c r="R21" s="126">
        <v>9817.8974051497789</v>
      </c>
      <c r="S21" s="126">
        <v>9870.120098998219</v>
      </c>
      <c r="T21" s="126">
        <v>9938.7168603527425</v>
      </c>
      <c r="U21" s="162">
        <v>10009.928387562617</v>
      </c>
      <c r="V21" s="126">
        <v>10064.987089002801</v>
      </c>
      <c r="W21" s="126">
        <v>10128.149701358938</v>
      </c>
      <c r="X21" s="127">
        <v>10180.565401629969</v>
      </c>
      <c r="Y21" s="126">
        <v>10216.273923545426</v>
      </c>
      <c r="Z21" s="126">
        <v>10258.084964212358</v>
      </c>
      <c r="AA21" s="126">
        <v>10297.094441518157</v>
      </c>
      <c r="AB21" s="128">
        <v>10335.15389177836</v>
      </c>
    </row>
    <row r="22" spans="1:118">
      <c r="B22" s="3"/>
      <c r="C22" s="52" t="s">
        <v>132</v>
      </c>
      <c r="F22" s="84"/>
      <c r="G22" s="42" t="s">
        <v>133</v>
      </c>
      <c r="H22" s="133">
        <v>42.569580293303439</v>
      </c>
      <c r="I22" s="134">
        <v>41.628776792355659</v>
      </c>
      <c r="J22" s="134">
        <v>41.7282368145557</v>
      </c>
      <c r="K22" s="134">
        <v>41.870325531038141</v>
      </c>
      <c r="L22" s="135">
        <v>42.117809020792102</v>
      </c>
      <c r="M22" s="160">
        <v>41.963741523952187</v>
      </c>
      <c r="N22" s="134">
        <v>41.798773378523322</v>
      </c>
      <c r="O22" s="134">
        <v>41.290801703061518</v>
      </c>
      <c r="P22" s="135">
        <v>41.461790563885614</v>
      </c>
      <c r="Q22" s="134">
        <v>41.696515557602446</v>
      </c>
      <c r="R22" s="134">
        <v>41.683863600176416</v>
      </c>
      <c r="S22" s="134">
        <v>41.740343016450531</v>
      </c>
      <c r="T22" s="134">
        <v>41.792225083993415</v>
      </c>
      <c r="U22" s="160">
        <v>41.827635071316195</v>
      </c>
      <c r="V22" s="134">
        <v>41.864188779747479</v>
      </c>
      <c r="W22" s="134">
        <v>41.879097030800516</v>
      </c>
      <c r="X22" s="135">
        <v>41.910381242288388</v>
      </c>
      <c r="Y22" s="134">
        <v>42.059767619542917</v>
      </c>
      <c r="Z22" s="134">
        <v>42.107829349920294</v>
      </c>
      <c r="AA22" s="134">
        <v>42.134456288229188</v>
      </c>
      <c r="AB22" s="141">
        <v>42.169182825476007</v>
      </c>
    </row>
    <row r="23" spans="1:118" ht="4.3499999999999996" customHeight="1">
      <c r="B23" s="3"/>
      <c r="F23" s="84"/>
      <c r="G23" s="42"/>
      <c r="H23" s="143"/>
      <c r="I23" s="61"/>
      <c r="J23" s="61"/>
      <c r="K23" s="61"/>
      <c r="L23" s="84"/>
      <c r="M23" s="159"/>
      <c r="N23" s="61"/>
      <c r="O23" s="61"/>
      <c r="P23" s="84"/>
      <c r="Q23" s="61"/>
      <c r="R23" s="61"/>
      <c r="S23" s="61"/>
      <c r="T23" s="61"/>
      <c r="U23" s="159"/>
      <c r="V23" s="61"/>
      <c r="W23" s="61"/>
      <c r="X23" s="84"/>
      <c r="Y23" s="61"/>
      <c r="Z23" s="61"/>
      <c r="AA23" s="61"/>
      <c r="AB23" s="4"/>
    </row>
    <row r="24" spans="1:118">
      <c r="B24" s="8" t="s">
        <v>134</v>
      </c>
      <c r="F24" s="84"/>
      <c r="G24" s="42"/>
      <c r="H24" s="143"/>
      <c r="I24" s="61"/>
      <c r="J24" s="61"/>
      <c r="K24" s="61"/>
      <c r="L24" s="84"/>
      <c r="M24" s="159"/>
      <c r="N24" s="61"/>
      <c r="O24" s="61"/>
      <c r="P24" s="84"/>
      <c r="Q24" s="61"/>
      <c r="R24" s="61"/>
      <c r="S24" s="61"/>
      <c r="T24" s="61"/>
      <c r="U24" s="159"/>
      <c r="V24" s="61"/>
      <c r="W24" s="61"/>
      <c r="X24" s="84"/>
      <c r="Y24" s="61"/>
      <c r="Z24" s="61"/>
      <c r="AA24" s="61"/>
      <c r="AB24" s="4"/>
    </row>
    <row r="25" spans="1:118">
      <c r="B25" s="3"/>
      <c r="C25" s="52" t="s">
        <v>135</v>
      </c>
      <c r="F25" s="84"/>
      <c r="G25" s="42" t="s">
        <v>126</v>
      </c>
      <c r="H25" s="104">
        <v>3657.1046541666642</v>
      </c>
      <c r="I25" s="105">
        <v>3657.1187627264881</v>
      </c>
      <c r="J25" s="105">
        <v>3645.3749151058005</v>
      </c>
      <c r="K25" s="105">
        <v>3624.6371547494473</v>
      </c>
      <c r="L25" s="154">
        <v>3586.4849184563309</v>
      </c>
      <c r="M25" s="155">
        <v>3657.4948495308463</v>
      </c>
      <c r="N25" s="105">
        <v>3659.2415960722865</v>
      </c>
      <c r="O25" s="105">
        <v>3656.6977566040537</v>
      </c>
      <c r="P25" s="154">
        <v>3655.0408486987649</v>
      </c>
      <c r="Q25" s="105">
        <v>3651.943864116161</v>
      </c>
      <c r="R25" s="105">
        <v>3647.908657204574</v>
      </c>
      <c r="S25" s="105">
        <v>3643.1406749508678</v>
      </c>
      <c r="T25" s="105">
        <v>3638.5064641515978</v>
      </c>
      <c r="U25" s="155">
        <v>3634.3702359850372</v>
      </c>
      <c r="V25" s="105">
        <v>3630.039543117688</v>
      </c>
      <c r="W25" s="105">
        <v>3622.0371544252366</v>
      </c>
      <c r="X25" s="154">
        <v>3612.101685469826</v>
      </c>
      <c r="Y25" s="105">
        <v>3601.9717518136249</v>
      </c>
      <c r="Z25" s="105">
        <v>3591.7250450082233</v>
      </c>
      <c r="AA25" s="105">
        <v>3581.3615650536331</v>
      </c>
      <c r="AB25" s="106">
        <v>3570.8813119498413</v>
      </c>
    </row>
    <row r="26" spans="1:118">
      <c r="B26" s="3"/>
      <c r="C26" s="52" t="s">
        <v>136</v>
      </c>
      <c r="F26" s="84"/>
      <c r="G26" s="42" t="s">
        <v>126</v>
      </c>
      <c r="H26" s="104">
        <v>2774.3307499999983</v>
      </c>
      <c r="I26" s="105">
        <v>2772.3707166877994</v>
      </c>
      <c r="J26" s="105">
        <v>2764.9958418056785</v>
      </c>
      <c r="K26" s="105">
        <v>2755.1240311315655</v>
      </c>
      <c r="L26" s="154">
        <v>2744.4772251795821</v>
      </c>
      <c r="M26" s="155">
        <v>2774.5239082038534</v>
      </c>
      <c r="N26" s="105">
        <v>2774.4658622031648</v>
      </c>
      <c r="O26" s="105">
        <v>2770.7690199602794</v>
      </c>
      <c r="P26" s="154">
        <v>2769.7240763838995</v>
      </c>
      <c r="Q26" s="105">
        <v>2769.5657211039088</v>
      </c>
      <c r="R26" s="105">
        <v>2766.8147917275451</v>
      </c>
      <c r="S26" s="105">
        <v>2763.5169775911613</v>
      </c>
      <c r="T26" s="105">
        <v>2760.0858768000994</v>
      </c>
      <c r="U26" s="155">
        <v>2758.1914247593459</v>
      </c>
      <c r="V26" s="105">
        <v>2756.1591539969718</v>
      </c>
      <c r="W26" s="105">
        <v>2754.1085250639003</v>
      </c>
      <c r="X26" s="154">
        <v>2752.037020706045</v>
      </c>
      <c r="Y26" s="105">
        <v>2749.0097743555552</v>
      </c>
      <c r="Z26" s="105">
        <v>2745.9858579760507</v>
      </c>
      <c r="AA26" s="105">
        <v>2742.9652679045644</v>
      </c>
      <c r="AB26" s="106">
        <v>2739.9480004821562</v>
      </c>
    </row>
    <row r="27" spans="1:118" ht="18">
      <c r="B27" s="3"/>
      <c r="C27" s="52" t="s">
        <v>207</v>
      </c>
      <c r="F27" s="84"/>
      <c r="G27" s="42" t="s">
        <v>14</v>
      </c>
      <c r="H27" s="133">
        <v>75.861673149812376</v>
      </c>
      <c r="I27" s="134">
        <v>75.80750281505486</v>
      </c>
      <c r="J27" s="134">
        <v>75.849433436784608</v>
      </c>
      <c r="K27" s="134">
        <v>76.011300350840756</v>
      </c>
      <c r="L27" s="135">
        <v>76.523253930941621</v>
      </c>
      <c r="M27" s="160">
        <v>75.858586883854286</v>
      </c>
      <c r="N27" s="134">
        <v>75.820789345562417</v>
      </c>
      <c r="O27" s="134">
        <v>75.772437439113659</v>
      </c>
      <c r="P27" s="135">
        <v>75.778197591689064</v>
      </c>
      <c r="Q27" s="134">
        <v>75.838124137600786</v>
      </c>
      <c r="R27" s="134">
        <v>75.846602854573135</v>
      </c>
      <c r="S27" s="134">
        <v>75.855346366179788</v>
      </c>
      <c r="T27" s="134">
        <v>75.857660388784751</v>
      </c>
      <c r="U27" s="160">
        <v>75.891866971879438</v>
      </c>
      <c r="V27" s="134">
        <v>75.926422322932126</v>
      </c>
      <c r="W27" s="134">
        <v>76.037555873745205</v>
      </c>
      <c r="X27" s="135">
        <v>76.189356234806212</v>
      </c>
      <c r="Y27" s="134">
        <v>76.319581711639032</v>
      </c>
      <c r="Z27" s="134">
        <v>76.453119979003404</v>
      </c>
      <c r="AA27" s="134">
        <v>76.59001243186367</v>
      </c>
      <c r="AB27" s="141">
        <v>76.730301601260365</v>
      </c>
    </row>
    <row r="28" spans="1:118" ht="18.75" thickBot="1">
      <c r="B28" s="57"/>
      <c r="C28" s="86" t="s">
        <v>208</v>
      </c>
      <c r="D28" s="86"/>
      <c r="E28" s="86"/>
      <c r="F28" s="87"/>
      <c r="G28" s="88" t="s">
        <v>14</v>
      </c>
      <c r="H28" s="146">
        <v>6.4427512723269533</v>
      </c>
      <c r="I28" s="147">
        <v>6.2275713964867014</v>
      </c>
      <c r="J28" s="147">
        <v>6.1302838923052256</v>
      </c>
      <c r="K28" s="147">
        <v>6.08629809468869</v>
      </c>
      <c r="L28" s="148">
        <v>6.0590398798251375</v>
      </c>
      <c r="M28" s="165">
        <v>6.2833573340500344</v>
      </c>
      <c r="N28" s="147">
        <v>6.241353013921028</v>
      </c>
      <c r="O28" s="147">
        <v>6.2069094714152433</v>
      </c>
      <c r="P28" s="148">
        <v>6.1786657665605</v>
      </c>
      <c r="Q28" s="147">
        <v>6.1555059285796094</v>
      </c>
      <c r="R28" s="147">
        <v>6.1365148614352796</v>
      </c>
      <c r="S28" s="147">
        <v>6.1209421863769302</v>
      </c>
      <c r="T28" s="147">
        <v>6.1081725928290833</v>
      </c>
      <c r="U28" s="165">
        <v>6.0977015261198479</v>
      </c>
      <c r="V28" s="147">
        <v>6.0891152514182751</v>
      </c>
      <c r="W28" s="147">
        <v>6.0820745061629866</v>
      </c>
      <c r="X28" s="148">
        <v>6.0763010950536493</v>
      </c>
      <c r="Y28" s="147">
        <v>6.0686709855482839</v>
      </c>
      <c r="Z28" s="147">
        <v>6.0618038869934558</v>
      </c>
      <c r="AA28" s="147">
        <v>6.0556234982941106</v>
      </c>
      <c r="AB28" s="166">
        <v>6.0500611484646996</v>
      </c>
    </row>
    <row r="29" spans="1:118" ht="15" thickBot="1"/>
    <row r="30" spans="1:118" ht="30" customHeight="1">
      <c r="B30" s="63" t="str">
        <f>""&amp;Summary!$H$3&amp;" - labour market [change over previous period]"</f>
        <v>Winter medium-term forecast (MTF-2023Q4) - scenario with government package - labour market [change over previous period]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</row>
    <row r="31" spans="1:118">
      <c r="B31" s="307" t="s">
        <v>86</v>
      </c>
      <c r="C31" s="308"/>
      <c r="D31" s="308"/>
      <c r="E31" s="308"/>
      <c r="F31" s="309"/>
      <c r="G31" s="310" t="s">
        <v>19</v>
      </c>
      <c r="H31" s="109" t="str">
        <f t="shared" ref="H31:L31" si="0">H$3</f>
        <v>Actual</v>
      </c>
      <c r="I31" s="298">
        <f t="shared" si="0"/>
        <v>2023</v>
      </c>
      <c r="J31" s="298">
        <f t="shared" si="0"/>
        <v>2024</v>
      </c>
      <c r="K31" s="298">
        <f t="shared" si="0"/>
        <v>2025</v>
      </c>
      <c r="L31" s="292">
        <f t="shared" si="0"/>
        <v>2026</v>
      </c>
      <c r="M31" s="311">
        <f>M$3</f>
        <v>2023</v>
      </c>
      <c r="N31" s="312"/>
      <c r="O31" s="312"/>
      <c r="P31" s="314"/>
      <c r="Q31" s="311">
        <f>Q$3</f>
        <v>2024</v>
      </c>
      <c r="R31" s="312"/>
      <c r="S31" s="312"/>
      <c r="T31" s="314"/>
      <c r="U31" s="311">
        <f>U$3</f>
        <v>2025</v>
      </c>
      <c r="V31" s="312"/>
      <c r="W31" s="312"/>
      <c r="X31" s="314"/>
      <c r="Y31" s="311">
        <f>Y$3</f>
        <v>2026</v>
      </c>
      <c r="Z31" s="312"/>
      <c r="AA31" s="312"/>
      <c r="AB31" s="313"/>
    </row>
    <row r="32" spans="1:118">
      <c r="B32" s="302"/>
      <c r="C32" s="303"/>
      <c r="D32" s="303"/>
      <c r="E32" s="303"/>
      <c r="F32" s="304"/>
      <c r="G32" s="306"/>
      <c r="H32" s="110">
        <f>$H$4</f>
        <v>2022</v>
      </c>
      <c r="I32" s="295"/>
      <c r="J32" s="295"/>
      <c r="K32" s="295"/>
      <c r="L32" s="293"/>
      <c r="M32" s="113" t="s">
        <v>0</v>
      </c>
      <c r="N32" s="111" t="s">
        <v>1</v>
      </c>
      <c r="O32" s="111" t="s">
        <v>2</v>
      </c>
      <c r="P32" s="200" t="s">
        <v>3</v>
      </c>
      <c r="Q32" s="113" t="s">
        <v>0</v>
      </c>
      <c r="R32" s="111" t="s">
        <v>1</v>
      </c>
      <c r="S32" s="111" t="s">
        <v>2</v>
      </c>
      <c r="T32" s="200" t="s">
        <v>3</v>
      </c>
      <c r="U32" s="113" t="s">
        <v>0</v>
      </c>
      <c r="V32" s="111" t="s">
        <v>1</v>
      </c>
      <c r="W32" s="111" t="s">
        <v>2</v>
      </c>
      <c r="X32" s="200" t="s">
        <v>3</v>
      </c>
      <c r="Y32" s="111" t="s">
        <v>0</v>
      </c>
      <c r="Z32" s="111" t="s">
        <v>1</v>
      </c>
      <c r="AA32" s="111" t="s">
        <v>2</v>
      </c>
      <c r="AB32" s="167" t="s">
        <v>3</v>
      </c>
    </row>
    <row r="33" spans="2:28" ht="3.75" customHeight="1">
      <c r="B33" s="8"/>
      <c r="C33" s="9"/>
      <c r="D33" s="9"/>
      <c r="E33" s="9"/>
      <c r="F33" s="115"/>
      <c r="G33" s="116"/>
      <c r="H33" s="73"/>
      <c r="I33" s="74"/>
      <c r="J33" s="74"/>
      <c r="K33" s="199"/>
      <c r="L33" s="117"/>
      <c r="M33" s="153"/>
      <c r="N33" s="118"/>
      <c r="O33" s="118"/>
      <c r="P33" s="119"/>
      <c r="Q33" s="118"/>
      <c r="R33" s="118"/>
      <c r="S33" s="118"/>
      <c r="T33" s="118"/>
      <c r="U33" s="153"/>
      <c r="V33" s="118"/>
      <c r="W33" s="118"/>
      <c r="X33" s="119"/>
      <c r="Y33" s="118"/>
      <c r="Z33" s="118"/>
      <c r="AA33" s="118"/>
      <c r="AB33" s="120"/>
    </row>
    <row r="34" spans="2:28">
      <c r="B34" s="8" t="s">
        <v>121</v>
      </c>
      <c r="C34" s="237"/>
      <c r="D34" s="237"/>
      <c r="E34" s="237"/>
      <c r="F34" s="71"/>
      <c r="G34" s="72"/>
      <c r="H34" s="73"/>
      <c r="I34" s="74"/>
      <c r="J34" s="74"/>
      <c r="K34" s="199"/>
      <c r="L34" s="117"/>
      <c r="M34" s="153"/>
      <c r="N34" s="118"/>
      <c r="O34" s="118"/>
      <c r="P34" s="119"/>
      <c r="Q34" s="118"/>
      <c r="R34" s="118"/>
      <c r="S34" s="118"/>
      <c r="T34" s="118"/>
      <c r="U34" s="153"/>
      <c r="V34" s="118"/>
      <c r="W34" s="118"/>
      <c r="X34" s="119"/>
      <c r="Y34" s="118"/>
      <c r="Z34" s="118"/>
      <c r="AA34" s="118"/>
      <c r="AB34" s="120"/>
    </row>
    <row r="35" spans="2:28">
      <c r="B35" s="8"/>
      <c r="C35" s="236" t="s">
        <v>37</v>
      </c>
      <c r="D35" s="237"/>
      <c r="E35" s="237"/>
      <c r="F35" s="71"/>
      <c r="G35" s="42" t="s">
        <v>137</v>
      </c>
      <c r="H35" s="26">
        <v>1.7684347030665606</v>
      </c>
      <c r="I35" s="195">
        <v>0.32211656524323473</v>
      </c>
      <c r="J35" s="195">
        <v>0.39918614251959639</v>
      </c>
      <c r="K35" s="195">
        <v>0.29272676288660193</v>
      </c>
      <c r="L35" s="140">
        <v>2.3266016291628944E-2</v>
      </c>
      <c r="M35" s="160">
        <v>-6.5683967689551537E-2</v>
      </c>
      <c r="N35" s="152">
        <v>5.7999371091142393E-2</v>
      </c>
      <c r="O35" s="152">
        <v>7.9903179530305124E-2</v>
      </c>
      <c r="P35" s="135">
        <v>4.9254246720948913E-2</v>
      </c>
      <c r="Q35" s="152">
        <v>0.13333179376718363</v>
      </c>
      <c r="R35" s="152">
        <v>0.15679216901173731</v>
      </c>
      <c r="S35" s="152">
        <v>8.8363403194847479E-2</v>
      </c>
      <c r="T35" s="152">
        <v>4.8351725753263963E-2</v>
      </c>
      <c r="U35" s="160">
        <v>9.543926700150962E-2</v>
      </c>
      <c r="V35" s="152">
        <v>6.6312389536136607E-2</v>
      </c>
      <c r="W35" s="152">
        <v>4.5271993121588139E-2</v>
      </c>
      <c r="X35" s="135">
        <v>2.0088734775725925E-2</v>
      </c>
      <c r="Y35" s="152">
        <v>-1.2657010405519031E-3</v>
      </c>
      <c r="Z35" s="152">
        <v>-2.3683362466158542E-2</v>
      </c>
      <c r="AA35" s="152">
        <v>-1.5987357479104958E-2</v>
      </c>
      <c r="AB35" s="141">
        <v>-1.587827369691297E-2</v>
      </c>
    </row>
    <row r="36" spans="2:28" ht="4.3499999999999996" customHeight="1">
      <c r="B36" s="3"/>
      <c r="D36" s="171"/>
      <c r="F36" s="84"/>
      <c r="G36" s="42"/>
      <c r="H36" s="143"/>
      <c r="L36" s="84"/>
      <c r="M36" s="159"/>
      <c r="P36" s="84"/>
      <c r="U36" s="159"/>
      <c r="X36" s="84"/>
      <c r="AB36" s="4"/>
    </row>
    <row r="37" spans="2:28">
      <c r="B37" s="3"/>
      <c r="D37" s="171" t="s">
        <v>123</v>
      </c>
      <c r="F37" s="84"/>
      <c r="G37" s="42" t="s">
        <v>137</v>
      </c>
      <c r="H37" s="133">
        <v>1.5111510917438693</v>
      </c>
      <c r="I37" s="152">
        <v>0.1629825259143729</v>
      </c>
      <c r="J37" s="152">
        <v>0.28021980146120029</v>
      </c>
      <c r="K37" s="152">
        <v>0.29272676288660193</v>
      </c>
      <c r="L37" s="135">
        <v>2.3266016291657365E-2</v>
      </c>
      <c r="M37" s="192"/>
      <c r="N37" s="260"/>
      <c r="O37" s="260"/>
      <c r="P37" s="191"/>
      <c r="Q37" s="260"/>
      <c r="R37" s="260"/>
      <c r="S37" s="260"/>
      <c r="T37" s="260"/>
      <c r="U37" s="192"/>
      <c r="V37" s="260"/>
      <c r="W37" s="260"/>
      <c r="X37" s="191"/>
      <c r="Y37" s="260"/>
      <c r="Z37" s="260"/>
      <c r="AA37" s="260"/>
      <c r="AB37" s="193"/>
    </row>
    <row r="38" spans="2:28">
      <c r="B38" s="3"/>
      <c r="D38" s="171" t="s">
        <v>124</v>
      </c>
      <c r="F38" s="84"/>
      <c r="G38" s="42" t="s">
        <v>137</v>
      </c>
      <c r="H38" s="133">
        <v>3.3662621045544228</v>
      </c>
      <c r="I38" s="152">
        <v>1.2926617721256974</v>
      </c>
      <c r="J38" s="152">
        <v>1.1166599502879961</v>
      </c>
      <c r="K38" s="152">
        <v>0.29272676288658772</v>
      </c>
      <c r="L38" s="135">
        <v>2.3266016291657365E-2</v>
      </c>
      <c r="M38" s="192"/>
      <c r="N38" s="260"/>
      <c r="O38" s="260"/>
      <c r="P38" s="191"/>
      <c r="Q38" s="260"/>
      <c r="R38" s="260"/>
      <c r="S38" s="260"/>
      <c r="T38" s="260"/>
      <c r="U38" s="192"/>
      <c r="V38" s="260"/>
      <c r="W38" s="260"/>
      <c r="X38" s="191"/>
      <c r="Y38" s="260"/>
      <c r="Z38" s="260"/>
      <c r="AA38" s="260"/>
      <c r="AB38" s="193"/>
    </row>
    <row r="39" spans="2:28" ht="4.3499999999999996" customHeight="1">
      <c r="B39" s="3"/>
      <c r="F39" s="84"/>
      <c r="G39" s="42"/>
      <c r="H39" s="143"/>
      <c r="L39" s="84"/>
      <c r="M39" s="159"/>
      <c r="P39" s="84"/>
      <c r="U39" s="159"/>
      <c r="X39" s="84"/>
      <c r="AB39" s="4"/>
    </row>
    <row r="40" spans="2:28">
      <c r="B40" s="3"/>
      <c r="C40" s="52" t="s">
        <v>125</v>
      </c>
      <c r="F40" s="84"/>
      <c r="G40" s="42" t="s">
        <v>137</v>
      </c>
      <c r="H40" s="133">
        <v>-9.1703778326790939</v>
      </c>
      <c r="I40" s="152">
        <v>-4.1556806396836379</v>
      </c>
      <c r="J40" s="152">
        <v>-6.8792752059822249</v>
      </c>
      <c r="K40" s="152">
        <v>-5.6087489684316267</v>
      </c>
      <c r="L40" s="135">
        <v>0.22536257894047651</v>
      </c>
      <c r="M40" s="160">
        <v>1.0711972872830842</v>
      </c>
      <c r="N40" s="152">
        <v>-4.6590065995695937</v>
      </c>
      <c r="O40" s="152">
        <v>0.20462233890366122</v>
      </c>
      <c r="P40" s="135">
        <v>-0.17420413240266441</v>
      </c>
      <c r="Q40" s="152">
        <v>-1.26550609345054</v>
      </c>
      <c r="R40" s="152">
        <v>-3.4743262109108883</v>
      </c>
      <c r="S40" s="152">
        <v>-2.9358640475807078</v>
      </c>
      <c r="T40" s="152">
        <v>-2.0672436619766614</v>
      </c>
      <c r="U40" s="160">
        <v>-1.5771729335997406</v>
      </c>
      <c r="V40" s="152">
        <v>-0.43040737368498583</v>
      </c>
      <c r="W40" s="152">
        <v>8.7586447333023898E-2</v>
      </c>
      <c r="X40" s="135">
        <v>0.36199545579805203</v>
      </c>
      <c r="Y40" s="152">
        <v>0.1674279112042143</v>
      </c>
      <c r="Z40" s="152">
        <v>0.1321487650736799</v>
      </c>
      <c r="AA40" s="152">
        <v>-0.25666621812344204</v>
      </c>
      <c r="AB40" s="141">
        <v>-0.47828497692614746</v>
      </c>
    </row>
    <row r="41" spans="2:28">
      <c r="B41" s="3"/>
      <c r="C41" s="52" t="s">
        <v>42</v>
      </c>
      <c r="F41" s="84"/>
      <c r="G41" s="42" t="s">
        <v>138</v>
      </c>
      <c r="H41" s="133">
        <v>-0.68637075718177565</v>
      </c>
      <c r="I41" s="152">
        <v>-0.25103284347042509</v>
      </c>
      <c r="J41" s="152">
        <v>-0.39080184917357486</v>
      </c>
      <c r="K41" s="152">
        <v>-0.28968313842139687</v>
      </c>
      <c r="L41" s="135">
        <v>3.1990605565978408E-2</v>
      </c>
      <c r="M41" s="160">
        <v>6.0538049500643426E-2</v>
      </c>
      <c r="N41" s="152">
        <v>-0.28389828222700059</v>
      </c>
      <c r="O41" s="152">
        <v>1.9663901426206915E-2</v>
      </c>
      <c r="P41" s="135">
        <v>-7.9630391074572704E-3</v>
      </c>
      <c r="Q41" s="152">
        <v>-7.3373652499338776E-2</v>
      </c>
      <c r="R41" s="152">
        <v>-0.19427484635223882</v>
      </c>
      <c r="S41" s="152">
        <v>-0.15668954969110735</v>
      </c>
      <c r="T41" s="152">
        <v>-0.10504955156105597</v>
      </c>
      <c r="U41" s="160">
        <v>-7.9925202416454566E-2</v>
      </c>
      <c r="V41" s="152">
        <v>-1.8615685527255399E-2</v>
      </c>
      <c r="W41" s="152">
        <v>8.4232043209668539E-3</v>
      </c>
      <c r="X41" s="135">
        <v>2.2771504337684711E-2</v>
      </c>
      <c r="Y41" s="152">
        <v>1.4517735219511663E-2</v>
      </c>
      <c r="Z41" s="152">
        <v>1.27067807016365E-2</v>
      </c>
      <c r="AA41" s="152">
        <v>-7.7149642770127369E-3</v>
      </c>
      <c r="AB41" s="141">
        <v>-1.9344168292749486E-2</v>
      </c>
    </row>
    <row r="42" spans="2:28" ht="4.3499999999999996" customHeight="1">
      <c r="B42" s="3"/>
      <c r="F42" s="84"/>
      <c r="G42" s="42"/>
      <c r="H42" s="143"/>
      <c r="L42" s="84"/>
      <c r="M42" s="159"/>
      <c r="P42" s="84"/>
      <c r="U42" s="159"/>
      <c r="X42" s="84"/>
      <c r="AB42" s="4"/>
    </row>
    <row r="43" spans="2:28">
      <c r="B43" s="8" t="s">
        <v>127</v>
      </c>
      <c r="F43" s="84"/>
      <c r="G43" s="42"/>
      <c r="H43" s="143"/>
      <c r="L43" s="84"/>
      <c r="M43" s="159"/>
      <c r="P43" s="84"/>
      <c r="U43" s="159"/>
      <c r="X43" s="84"/>
      <c r="AB43" s="4"/>
    </row>
    <row r="44" spans="2:28">
      <c r="B44" s="3"/>
      <c r="C44" s="52" t="s">
        <v>128</v>
      </c>
      <c r="F44" s="84"/>
      <c r="G44" s="42" t="s">
        <v>137</v>
      </c>
      <c r="H44" s="261">
        <v>5.9641997819188219</v>
      </c>
      <c r="I44" s="30">
        <v>8.4485804678491974</v>
      </c>
      <c r="J44" s="30">
        <v>6.8513093597863559</v>
      </c>
      <c r="K44" s="30">
        <v>5.8374267463944278</v>
      </c>
      <c r="L44" s="262">
        <v>5.2432889935360549</v>
      </c>
      <c r="M44" s="263">
        <v>3.0385827264255596</v>
      </c>
      <c r="N44" s="30">
        <v>1.9311570180577746</v>
      </c>
      <c r="O44" s="30">
        <v>1.6127865334597118</v>
      </c>
      <c r="P44" s="262">
        <v>2.1285296175031618</v>
      </c>
      <c r="Q44" s="30">
        <v>1.5371913306130551</v>
      </c>
      <c r="R44" s="30">
        <v>1.7186560270981346</v>
      </c>
      <c r="S44" s="30">
        <v>1.1922677117498779</v>
      </c>
      <c r="T44" s="30">
        <v>1.5267635518849971</v>
      </c>
      <c r="U44" s="263">
        <v>1.5399298107612367</v>
      </c>
      <c r="V44" s="30">
        <v>1.3090036289438132</v>
      </c>
      <c r="W44" s="30">
        <v>1.395262875404768</v>
      </c>
      <c r="X44" s="262">
        <v>1.3079893884891334</v>
      </c>
      <c r="Y44" s="30">
        <v>1.5242803516932497</v>
      </c>
      <c r="Z44" s="30">
        <v>1.1611092758266608</v>
      </c>
      <c r="AA44" s="30">
        <v>1.0051648566079479</v>
      </c>
      <c r="AB44" s="264">
        <v>0.98299287212857678</v>
      </c>
    </row>
    <row r="45" spans="2:28" ht="18">
      <c r="B45" s="3"/>
      <c r="C45" s="11" t="s">
        <v>205</v>
      </c>
      <c r="D45" s="11"/>
      <c r="E45" s="11"/>
      <c r="F45" s="24"/>
      <c r="G45" s="25" t="s">
        <v>137</v>
      </c>
      <c r="H45" s="265">
        <v>6.9517588375758237</v>
      </c>
      <c r="I45" s="266">
        <v>8.8000000000000007</v>
      </c>
      <c r="J45" s="266">
        <v>6.9299478350875603</v>
      </c>
      <c r="K45" s="266">
        <v>5.8374267463944278</v>
      </c>
      <c r="L45" s="267">
        <v>5.2432889935360834</v>
      </c>
      <c r="M45" s="263">
        <v>3.0329307578874705</v>
      </c>
      <c r="N45" s="30">
        <v>1.7569240982745669</v>
      </c>
      <c r="O45" s="30">
        <v>1.8513607820893156</v>
      </c>
      <c r="P45" s="262">
        <v>2.1285296175031618</v>
      </c>
      <c r="Q45" s="30">
        <v>1.5371913306130551</v>
      </c>
      <c r="R45" s="30">
        <v>1.7186560270981346</v>
      </c>
      <c r="S45" s="30">
        <v>1.1922677117498779</v>
      </c>
      <c r="T45" s="30">
        <v>1.5267635518849971</v>
      </c>
      <c r="U45" s="263">
        <v>1.5399298107612367</v>
      </c>
      <c r="V45" s="30">
        <v>1.3090036289438132</v>
      </c>
      <c r="W45" s="30">
        <v>1.395262875404768</v>
      </c>
      <c r="X45" s="262">
        <v>1.3079893884891334</v>
      </c>
      <c r="Y45" s="30">
        <v>1.5242803516932497</v>
      </c>
      <c r="Z45" s="30">
        <v>1.1611092758266608</v>
      </c>
      <c r="AA45" s="30">
        <v>1.0051648566079479</v>
      </c>
      <c r="AB45" s="264">
        <v>0.98299287212857678</v>
      </c>
    </row>
    <row r="46" spans="2:28">
      <c r="B46" s="3"/>
      <c r="D46" s="171" t="s">
        <v>129</v>
      </c>
      <c r="F46" s="84"/>
      <c r="G46" s="42" t="s">
        <v>137</v>
      </c>
      <c r="H46" s="268">
        <v>8.2829199318283457</v>
      </c>
      <c r="I46" s="269">
        <v>8.2960831072424099</v>
      </c>
      <c r="J46" s="269">
        <v>6.5960174055651208</v>
      </c>
      <c r="K46" s="269">
        <v>6.0095635401614231</v>
      </c>
      <c r="L46" s="270">
        <v>5.5559116445702301</v>
      </c>
      <c r="M46" s="263"/>
      <c r="N46" s="30"/>
      <c r="O46" s="30"/>
      <c r="P46" s="262"/>
      <c r="Q46" s="30"/>
      <c r="R46" s="30"/>
      <c r="S46" s="30"/>
      <c r="T46" s="30"/>
      <c r="U46" s="263"/>
      <c r="V46" s="30"/>
      <c r="W46" s="30"/>
      <c r="X46" s="262"/>
      <c r="Y46" s="30"/>
      <c r="Z46" s="30"/>
      <c r="AA46" s="30"/>
      <c r="AB46" s="264"/>
    </row>
    <row r="47" spans="2:28" ht="18">
      <c r="B47" s="3"/>
      <c r="D47" s="171" t="s">
        <v>206</v>
      </c>
      <c r="F47" s="84"/>
      <c r="G47" s="42" t="s">
        <v>137</v>
      </c>
      <c r="H47" s="268">
        <v>2.9261918431763689</v>
      </c>
      <c r="I47" s="269">
        <v>9.0261150939158483</v>
      </c>
      <c r="J47" s="269">
        <v>7.917031680083781</v>
      </c>
      <c r="K47" s="269">
        <v>5.3180701143996458</v>
      </c>
      <c r="L47" s="270">
        <v>4.2886289886642714</v>
      </c>
      <c r="M47" s="263"/>
      <c r="N47" s="30"/>
      <c r="O47" s="30"/>
      <c r="P47" s="262"/>
      <c r="Q47" s="30"/>
      <c r="R47" s="30"/>
      <c r="S47" s="30"/>
      <c r="T47" s="30"/>
      <c r="U47" s="263"/>
      <c r="V47" s="30"/>
      <c r="W47" s="30"/>
      <c r="X47" s="262"/>
      <c r="Y47" s="30"/>
      <c r="Z47" s="30"/>
      <c r="AA47" s="30"/>
      <c r="AB47" s="264"/>
    </row>
    <row r="48" spans="2:28">
      <c r="B48" s="3"/>
      <c r="C48" s="52" t="s">
        <v>130</v>
      </c>
      <c r="F48" s="84"/>
      <c r="G48" s="42" t="s">
        <v>137</v>
      </c>
      <c r="H48" s="271">
        <v>-5.1592287527172545</v>
      </c>
      <c r="I48" s="272">
        <v>-1.6</v>
      </c>
      <c r="J48" s="272">
        <v>3.9752272122227481</v>
      </c>
      <c r="K48" s="272">
        <v>1.1622229239146407</v>
      </c>
      <c r="L48" s="273">
        <v>1.3823899044912906</v>
      </c>
      <c r="M48" s="263"/>
      <c r="N48" s="30"/>
      <c r="O48" s="30"/>
      <c r="P48" s="262"/>
      <c r="Q48" s="30"/>
      <c r="R48" s="30"/>
      <c r="S48" s="30"/>
      <c r="T48" s="30"/>
      <c r="U48" s="263"/>
      <c r="V48" s="30"/>
      <c r="W48" s="30"/>
      <c r="X48" s="262"/>
      <c r="Y48" s="30"/>
      <c r="Z48" s="30"/>
      <c r="AA48" s="30"/>
      <c r="AB48" s="264"/>
    </row>
    <row r="49" spans="2:28" ht="18">
      <c r="B49" s="3"/>
      <c r="C49" s="52" t="s">
        <v>191</v>
      </c>
      <c r="F49" s="84"/>
      <c r="G49" s="42" t="s">
        <v>137</v>
      </c>
      <c r="H49" s="133">
        <v>-1.7674009998202678E-2</v>
      </c>
      <c r="I49" s="152">
        <v>0.86252302172798068</v>
      </c>
      <c r="J49" s="152">
        <v>2.4392253255744123</v>
      </c>
      <c r="K49" s="152">
        <v>2.6528244548902791</v>
      </c>
      <c r="L49" s="135">
        <v>1.7898619950742471</v>
      </c>
      <c r="M49" s="160">
        <v>0.262874078396095</v>
      </c>
      <c r="N49" s="152">
        <v>0.3789685684628239</v>
      </c>
      <c r="O49" s="152">
        <v>0.16646241624096092</v>
      </c>
      <c r="P49" s="135">
        <v>0.62115315975820806</v>
      </c>
      <c r="Q49" s="152">
        <v>0.52212423951993969</v>
      </c>
      <c r="R49" s="152">
        <v>1.079608397896223</v>
      </c>
      <c r="S49" s="152">
        <v>0.53191321617444487</v>
      </c>
      <c r="T49" s="152">
        <v>0.69499419122050199</v>
      </c>
      <c r="U49" s="160">
        <v>0.71650624734014912</v>
      </c>
      <c r="V49" s="152">
        <v>0.55004091246641451</v>
      </c>
      <c r="W49" s="152">
        <v>0.62754787261623335</v>
      </c>
      <c r="X49" s="135">
        <v>0.51752493610948136</v>
      </c>
      <c r="Y49" s="152">
        <v>0.35075185421176514</v>
      </c>
      <c r="Z49" s="152">
        <v>0.40925919743175143</v>
      </c>
      <c r="AA49" s="152">
        <v>0.3802803100373211</v>
      </c>
      <c r="AB49" s="141">
        <v>0.36961349122668707</v>
      </c>
    </row>
    <row r="50" spans="2:28" ht="4.3499999999999996" customHeight="1">
      <c r="B50" s="3"/>
      <c r="F50" s="84"/>
      <c r="G50" s="42"/>
      <c r="H50" s="143"/>
      <c r="L50" s="84"/>
      <c r="M50" s="159"/>
      <c r="P50" s="84"/>
      <c r="U50" s="159"/>
      <c r="X50" s="84"/>
      <c r="AB50" s="4"/>
    </row>
    <row r="51" spans="2:28">
      <c r="B51" s="8" t="s">
        <v>134</v>
      </c>
      <c r="F51" s="84"/>
      <c r="G51" s="42"/>
      <c r="H51" s="143"/>
      <c r="L51" s="84"/>
      <c r="M51" s="159"/>
      <c r="P51" s="84"/>
      <c r="U51" s="159"/>
      <c r="X51" s="84"/>
      <c r="AB51" s="4"/>
    </row>
    <row r="52" spans="2:28">
      <c r="B52" s="3"/>
      <c r="C52" s="52" t="s">
        <v>139</v>
      </c>
      <c r="F52" s="84"/>
      <c r="G52" s="42" t="s">
        <v>137</v>
      </c>
      <c r="H52" s="133">
        <v>-6.0825565415413507E-2</v>
      </c>
      <c r="I52" s="152">
        <v>3.8578496264563E-4</v>
      </c>
      <c r="J52" s="152">
        <v>-0.32112294903794236</v>
      </c>
      <c r="K52" s="152">
        <v>-0.56887867062505393</v>
      </c>
      <c r="L52" s="135">
        <v>-1.0525808422816851</v>
      </c>
      <c r="M52" s="160">
        <v>-5.3599513732208948E-2</v>
      </c>
      <c r="N52" s="152">
        <v>4.7758004134010434E-2</v>
      </c>
      <c r="O52" s="152">
        <v>-6.9518215768084701E-2</v>
      </c>
      <c r="P52" s="135">
        <v>-4.5311590281045255E-2</v>
      </c>
      <c r="Q52" s="152">
        <v>-8.4731873344338737E-2</v>
      </c>
      <c r="R52" s="152">
        <v>-0.11049476831330196</v>
      </c>
      <c r="S52" s="152">
        <v>-0.1307045406493188</v>
      </c>
      <c r="T52" s="152">
        <v>-0.12720372922005652</v>
      </c>
      <c r="U52" s="160">
        <v>-0.11367928591889154</v>
      </c>
      <c r="V52" s="152">
        <v>-0.11915937524662468</v>
      </c>
      <c r="W52" s="152">
        <v>-0.22044907768631106</v>
      </c>
      <c r="X52" s="135">
        <v>-0.27430610266580402</v>
      </c>
      <c r="Y52" s="152">
        <v>-0.28044431021834271</v>
      </c>
      <c r="Z52" s="152">
        <v>-0.28447493515855626</v>
      </c>
      <c r="AA52" s="152">
        <v>-0.28853767548251597</v>
      </c>
      <c r="AB52" s="141">
        <v>-0.29263320425549466</v>
      </c>
    </row>
    <row r="53" spans="2:28" ht="15" thickBot="1">
      <c r="B53" s="57"/>
      <c r="C53" s="86" t="s">
        <v>136</v>
      </c>
      <c r="D53" s="86"/>
      <c r="E53" s="86"/>
      <c r="F53" s="87"/>
      <c r="G53" s="88" t="s">
        <v>137</v>
      </c>
      <c r="H53" s="146">
        <v>0.95187836712516116</v>
      </c>
      <c r="I53" s="147">
        <v>-7.0648869540832493E-2</v>
      </c>
      <c r="J53" s="147">
        <v>-0.26601330181887306</v>
      </c>
      <c r="K53" s="147">
        <v>-0.35702804774078345</v>
      </c>
      <c r="L53" s="148">
        <v>-0.3864365390334541</v>
      </c>
      <c r="M53" s="165">
        <v>6.7505386787942712E-2</v>
      </c>
      <c r="N53" s="147">
        <v>-2.0921067040404751E-3</v>
      </c>
      <c r="O53" s="147">
        <v>-0.13324518759620219</v>
      </c>
      <c r="P53" s="148">
        <v>-3.7713124726465708E-2</v>
      </c>
      <c r="Q53" s="147">
        <v>-5.7173666265413203E-3</v>
      </c>
      <c r="R53" s="147">
        <v>-9.9327102274614276E-2</v>
      </c>
      <c r="S53" s="147">
        <v>-0.11919171988829191</v>
      </c>
      <c r="T53" s="147">
        <v>-0.12415703680795787</v>
      </c>
      <c r="U53" s="165">
        <v>-6.8637431055208253E-2</v>
      </c>
      <c r="V53" s="147">
        <v>-7.3681280571435082E-2</v>
      </c>
      <c r="W53" s="147">
        <v>-7.4401687946718198E-2</v>
      </c>
      <c r="X53" s="148">
        <v>-7.5215059210762547E-2</v>
      </c>
      <c r="Y53" s="147">
        <v>-0.11000020449263559</v>
      </c>
      <c r="Z53" s="147">
        <v>-0.110000204717835</v>
      </c>
      <c r="AA53" s="147">
        <v>-0.11000020494326179</v>
      </c>
      <c r="AB53" s="166">
        <v>-0.11000020516894438</v>
      </c>
    </row>
    <row r="54" spans="2:28" ht="15" thickBot="1"/>
    <row r="55" spans="2:28" ht="30" customHeight="1">
      <c r="B55" s="63" t="str">
        <f>"Medium-Term Forecast "&amp;[1]Summary!$H$3&amp;" - labour market [change over the same period in the previous year]"</f>
        <v>Medium-Term Forecast MTF-2022Q4 baseline - labour market [change over the same period in the previous year]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168"/>
      <c r="Z55" s="168"/>
      <c r="AA55" s="168"/>
      <c r="AB55" s="169"/>
    </row>
    <row r="56" spans="2:28">
      <c r="B56" s="307" t="s">
        <v>86</v>
      </c>
      <c r="C56" s="308"/>
      <c r="D56" s="308"/>
      <c r="E56" s="308"/>
      <c r="F56" s="309"/>
      <c r="G56" s="310" t="s">
        <v>19</v>
      </c>
      <c r="H56" s="109" t="str">
        <f t="shared" ref="H56:L56" si="1">H$3</f>
        <v>Actual</v>
      </c>
      <c r="I56" s="298">
        <f t="shared" si="1"/>
        <v>2023</v>
      </c>
      <c r="J56" s="298">
        <f t="shared" si="1"/>
        <v>2024</v>
      </c>
      <c r="K56" s="298">
        <f t="shared" si="1"/>
        <v>2025</v>
      </c>
      <c r="L56" s="292">
        <f t="shared" si="1"/>
        <v>2026</v>
      </c>
      <c r="M56" s="311">
        <f>M$3</f>
        <v>2023</v>
      </c>
      <c r="N56" s="312"/>
      <c r="O56" s="312"/>
      <c r="P56" s="314"/>
      <c r="Q56" s="311">
        <f>Q$3</f>
        <v>2024</v>
      </c>
      <c r="R56" s="312"/>
      <c r="S56" s="312"/>
      <c r="T56" s="314"/>
      <c r="U56" s="311">
        <f>U$3</f>
        <v>2025</v>
      </c>
      <c r="V56" s="312"/>
      <c r="W56" s="312"/>
      <c r="X56" s="314"/>
      <c r="Y56" s="311">
        <f>Y$3</f>
        <v>2026</v>
      </c>
      <c r="Z56" s="312"/>
      <c r="AA56" s="312"/>
      <c r="AB56" s="313"/>
    </row>
    <row r="57" spans="2:28">
      <c r="B57" s="302"/>
      <c r="C57" s="303"/>
      <c r="D57" s="303"/>
      <c r="E57" s="303"/>
      <c r="F57" s="304"/>
      <c r="G57" s="306"/>
      <c r="H57" s="110">
        <f>$H$4</f>
        <v>2022</v>
      </c>
      <c r="I57" s="295"/>
      <c r="J57" s="295"/>
      <c r="K57" s="295"/>
      <c r="L57" s="293"/>
      <c r="M57" s="113" t="s">
        <v>0</v>
      </c>
      <c r="N57" s="111" t="s">
        <v>1</v>
      </c>
      <c r="O57" s="111" t="s">
        <v>2</v>
      </c>
      <c r="P57" s="200" t="s">
        <v>3</v>
      </c>
      <c r="Q57" s="113" t="s">
        <v>0</v>
      </c>
      <c r="R57" s="111" t="s">
        <v>1</v>
      </c>
      <c r="S57" s="111" t="s">
        <v>2</v>
      </c>
      <c r="T57" s="200" t="s">
        <v>3</v>
      </c>
      <c r="U57" s="113" t="s">
        <v>0</v>
      </c>
      <c r="V57" s="111" t="s">
        <v>1</v>
      </c>
      <c r="W57" s="111" t="s">
        <v>2</v>
      </c>
      <c r="X57" s="200" t="s">
        <v>3</v>
      </c>
      <c r="Y57" s="111" t="s">
        <v>0</v>
      </c>
      <c r="Z57" s="111" t="s">
        <v>1</v>
      </c>
      <c r="AA57" s="111" t="s">
        <v>2</v>
      </c>
      <c r="AB57" s="114" t="s">
        <v>3</v>
      </c>
    </row>
    <row r="58" spans="2:28" ht="4.3499999999999996" customHeight="1">
      <c r="B58" s="3"/>
      <c r="C58" s="61"/>
      <c r="D58" s="61"/>
      <c r="E58" s="61"/>
      <c r="F58" s="84"/>
      <c r="G58" s="42"/>
      <c r="H58" s="143"/>
      <c r="I58" s="61"/>
      <c r="J58" s="61"/>
      <c r="K58" s="61"/>
      <c r="L58" s="84"/>
      <c r="M58" s="159"/>
      <c r="N58" s="61"/>
      <c r="O58" s="61"/>
      <c r="P58" s="84"/>
      <c r="Q58" s="61"/>
      <c r="R58" s="61"/>
      <c r="S58" s="61"/>
      <c r="T58" s="61"/>
      <c r="U58" s="159"/>
      <c r="V58" s="61"/>
      <c r="W58" s="61"/>
      <c r="X58" s="84"/>
      <c r="Y58" s="61"/>
      <c r="Z58" s="61"/>
      <c r="AA58" s="61"/>
      <c r="AB58" s="4"/>
    </row>
    <row r="59" spans="2:28">
      <c r="B59" s="8" t="s">
        <v>127</v>
      </c>
      <c r="F59" s="84"/>
      <c r="G59" s="42"/>
      <c r="H59" s="143"/>
      <c r="I59" s="61"/>
      <c r="J59" s="61"/>
      <c r="K59" s="61"/>
      <c r="L59" s="84"/>
      <c r="M59" s="159"/>
      <c r="N59" s="61"/>
      <c r="O59" s="61"/>
      <c r="P59" s="84"/>
      <c r="Q59" s="61"/>
      <c r="R59" s="61"/>
      <c r="S59" s="61"/>
      <c r="T59" s="61"/>
      <c r="U59" s="159"/>
      <c r="V59" s="61"/>
      <c r="W59" s="61"/>
      <c r="X59" s="84"/>
      <c r="Y59" s="61"/>
      <c r="Z59" s="61"/>
      <c r="AA59" s="61"/>
      <c r="AB59" s="4"/>
    </row>
    <row r="60" spans="2:28">
      <c r="B60" s="3"/>
      <c r="C60" s="52" t="s">
        <v>128</v>
      </c>
      <c r="F60" s="84"/>
      <c r="G60" s="42" t="s">
        <v>137</v>
      </c>
      <c r="H60" s="133">
        <v>5.9641997819188219</v>
      </c>
      <c r="I60" s="134">
        <v>8.4485804678491974</v>
      </c>
      <c r="J60" s="134">
        <v>6.8513093597863559</v>
      </c>
      <c r="K60" s="134">
        <v>5.8374267463944278</v>
      </c>
      <c r="L60" s="135">
        <v>5.2432889935360549</v>
      </c>
      <c r="M60" s="160">
        <v>8.0401734874015602</v>
      </c>
      <c r="N60" s="134">
        <v>9.0360766336621907</v>
      </c>
      <c r="O60" s="134">
        <v>7.7536967593804889</v>
      </c>
      <c r="P60" s="135">
        <v>8.9939195987340526</v>
      </c>
      <c r="Q60" s="134">
        <v>7.4057520526421143</v>
      </c>
      <c r="R60" s="134">
        <v>7.1818378990736278</v>
      </c>
      <c r="S60" s="134">
        <v>6.7382718704304523</v>
      </c>
      <c r="T60" s="134">
        <v>6.1093440854626664</v>
      </c>
      <c r="U60" s="160">
        <v>6.1122058775657138</v>
      </c>
      <c r="V60" s="134">
        <v>5.6848592991798341</v>
      </c>
      <c r="W60" s="134">
        <v>5.8968667558206107</v>
      </c>
      <c r="X60" s="135">
        <v>5.6686757092410147</v>
      </c>
      <c r="Y60" s="134">
        <v>5.6523899227690038</v>
      </c>
      <c r="Z60" s="134">
        <v>5.4981549455883112</v>
      </c>
      <c r="AA60" s="134">
        <v>5.0922718691613227</v>
      </c>
      <c r="AB60" s="141">
        <v>4.7551353564335983</v>
      </c>
    </row>
    <row r="61" spans="2:28" ht="18">
      <c r="B61" s="3"/>
      <c r="C61" s="52" t="s">
        <v>205</v>
      </c>
      <c r="F61" s="84"/>
      <c r="G61" s="42" t="s">
        <v>137</v>
      </c>
      <c r="H61" s="218">
        <v>6.9517588375758237</v>
      </c>
      <c r="I61" s="266">
        <v>8.8000000000000007</v>
      </c>
      <c r="J61" s="266">
        <v>6.9299478350875603</v>
      </c>
      <c r="K61" s="266">
        <v>5.8374267463944278</v>
      </c>
      <c r="L61" s="267">
        <v>5.2432889935360834</v>
      </c>
      <c r="M61" s="263">
        <v>8.8389288711199612</v>
      </c>
      <c r="N61" s="30">
        <v>9.256966799733334</v>
      </c>
      <c r="O61" s="30">
        <v>8.3895871118814682</v>
      </c>
      <c r="P61" s="262">
        <v>8.8711277485480338</v>
      </c>
      <c r="Q61" s="30">
        <v>6.8277597927096707</v>
      </c>
      <c r="R61" s="30">
        <v>6.2715734248527326</v>
      </c>
      <c r="S61" s="30">
        <v>5.5899148024962386</v>
      </c>
      <c r="T61" s="30">
        <v>5.1165895075475163</v>
      </c>
      <c r="U61" s="263">
        <v>5.9743496358966013</v>
      </c>
      <c r="V61" s="30">
        <v>5.6003452218787402</v>
      </c>
      <c r="W61" s="30">
        <v>5.8121831403784796</v>
      </c>
      <c r="X61" s="262">
        <v>5.5841745736343853</v>
      </c>
      <c r="Y61" s="30">
        <v>5.5679018105816596</v>
      </c>
      <c r="Z61" s="30">
        <v>5.4137901720405353</v>
      </c>
      <c r="AA61" s="30">
        <v>5.0082316722266143</v>
      </c>
      <c r="AB61" s="264">
        <v>4.6713647608543454</v>
      </c>
    </row>
    <row r="62" spans="2:28" ht="18.75" thickBot="1">
      <c r="B62" s="57"/>
      <c r="C62" s="86" t="s">
        <v>191</v>
      </c>
      <c r="D62" s="86"/>
      <c r="E62" s="86"/>
      <c r="F62" s="87"/>
      <c r="G62" s="88" t="s">
        <v>137</v>
      </c>
      <c r="H62" s="146">
        <v>-1.7674009998202678E-2</v>
      </c>
      <c r="I62" s="147">
        <v>0.86252302172798068</v>
      </c>
      <c r="J62" s="147">
        <v>2.4392253255744123</v>
      </c>
      <c r="K62" s="147">
        <v>2.6528244548902791</v>
      </c>
      <c r="L62" s="148">
        <v>1.7898619950742471</v>
      </c>
      <c r="M62" s="165">
        <v>0.13451865685961195</v>
      </c>
      <c r="N62" s="147">
        <v>1.0058354716650797</v>
      </c>
      <c r="O62" s="147">
        <v>0.87249819431893627</v>
      </c>
      <c r="P62" s="148">
        <v>1.4365581653817543</v>
      </c>
      <c r="Q62" s="147">
        <v>1.6988431266891695</v>
      </c>
      <c r="R62" s="147">
        <v>2.4086956099138774</v>
      </c>
      <c r="S62" s="147">
        <v>2.7823270512965905</v>
      </c>
      <c r="T62" s="147">
        <v>2.8577540644765236</v>
      </c>
      <c r="U62" s="165">
        <v>3.0566525348997118</v>
      </c>
      <c r="V62" s="147">
        <v>2.5167270919272084</v>
      </c>
      <c r="W62" s="147">
        <v>2.6142498751044343</v>
      </c>
      <c r="X62" s="148">
        <v>2.4333980399622988</v>
      </c>
      <c r="Y62" s="147">
        <v>2.0614087133649832</v>
      </c>
      <c r="Z62" s="147">
        <v>1.9185109081812755</v>
      </c>
      <c r="AA62" s="147">
        <v>1.6680711200047824</v>
      </c>
      <c r="AB62" s="166">
        <v>1.5184666474775668</v>
      </c>
    </row>
    <row r="63" spans="2:28" ht="4.3499999999999996" customHeight="1"/>
    <row r="64" spans="2:28">
      <c r="B64" s="52" t="s">
        <v>98</v>
      </c>
    </row>
    <row r="65" spans="2:2">
      <c r="B65" s="52" t="s">
        <v>140</v>
      </c>
    </row>
    <row r="66" spans="2:2">
      <c r="B66" s="52" t="s">
        <v>141</v>
      </c>
    </row>
    <row r="67" spans="2:2">
      <c r="B67" s="52" t="s">
        <v>142</v>
      </c>
    </row>
    <row r="68" spans="2:2">
      <c r="B68" s="52" t="s">
        <v>143</v>
      </c>
    </row>
    <row r="69" spans="2:2">
      <c r="B69" s="52" t="s">
        <v>144</v>
      </c>
    </row>
  </sheetData>
  <mergeCells count="30">
    <mergeCell ref="L56:L57"/>
    <mergeCell ref="L31:L32"/>
    <mergeCell ref="L3:L4"/>
    <mergeCell ref="M3:P3"/>
    <mergeCell ref="Y3:AB3"/>
    <mergeCell ref="Y31:AB31"/>
    <mergeCell ref="Y56:AB56"/>
    <mergeCell ref="M56:P56"/>
    <mergeCell ref="M31:P31"/>
    <mergeCell ref="U3:X3"/>
    <mergeCell ref="Q3:T3"/>
    <mergeCell ref="Q31:T31"/>
    <mergeCell ref="U31:X31"/>
    <mergeCell ref="Q56:T56"/>
    <mergeCell ref="U56:X56"/>
    <mergeCell ref="K3:K4"/>
    <mergeCell ref="K31:K32"/>
    <mergeCell ref="K56:K57"/>
    <mergeCell ref="J3:J4"/>
    <mergeCell ref="B3:F4"/>
    <mergeCell ref="G3:G4"/>
    <mergeCell ref="B56:F57"/>
    <mergeCell ref="I3:I4"/>
    <mergeCell ref="I31:I32"/>
    <mergeCell ref="J31:J32"/>
    <mergeCell ref="J56:J57"/>
    <mergeCell ref="B31:F32"/>
    <mergeCell ref="G31:G32"/>
    <mergeCell ref="G56:G57"/>
    <mergeCell ref="I56:I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B45"/>
  <sheetViews>
    <sheetView zoomScale="80" zoomScaleNormal="80" workbookViewId="0">
      <selection activeCell="K46" sqref="K46"/>
    </sheetView>
  </sheetViews>
  <sheetFormatPr defaultColWidth="9.140625" defaultRowHeight="14.25"/>
  <cols>
    <col min="1" max="5" width="3.140625" style="52" customWidth="1"/>
    <col min="6" max="6" width="44.5703125" style="52" customWidth="1"/>
    <col min="7" max="7" width="26.140625" style="52" customWidth="1"/>
    <col min="8" max="8" width="10.85546875" style="52" customWidth="1"/>
    <col min="9" max="12" width="9.140625" style="52" customWidth="1"/>
    <col min="13" max="24" width="9.140625" style="52"/>
    <col min="25" max="28" width="9.140625" style="52" customWidth="1"/>
    <col min="29" max="16384" width="9.140625" style="52"/>
  </cols>
  <sheetData>
    <row r="1" spans="2:28" ht="22.5" customHeight="1" thickBot="1">
      <c r="B1" s="51" t="s">
        <v>145</v>
      </c>
    </row>
    <row r="2" spans="2:28" ht="30" customHeight="1">
      <c r="B2" s="63" t="str">
        <f>""&amp;Summary!$H$3&amp;" - trade balance and balance of payments [level]"</f>
        <v>Winter medium-term forecast (MTF-2023Q4) - scenario with government package - trade balance and balance of payments [level]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5"/>
    </row>
    <row r="3" spans="2:28">
      <c r="B3" s="307" t="s">
        <v>86</v>
      </c>
      <c r="C3" s="308"/>
      <c r="D3" s="308"/>
      <c r="E3" s="308"/>
      <c r="F3" s="309"/>
      <c r="G3" s="310" t="s">
        <v>19</v>
      </c>
      <c r="H3" s="109" t="s">
        <v>20</v>
      </c>
      <c r="I3" s="298">
        <v>2023</v>
      </c>
      <c r="J3" s="298">
        <v>2024</v>
      </c>
      <c r="K3" s="298">
        <v>2025</v>
      </c>
      <c r="L3" s="292">
        <v>2026</v>
      </c>
      <c r="M3" s="311">
        <v>2023</v>
      </c>
      <c r="N3" s="312"/>
      <c r="O3" s="312"/>
      <c r="P3" s="314"/>
      <c r="Q3" s="311">
        <v>2024</v>
      </c>
      <c r="R3" s="312"/>
      <c r="S3" s="312"/>
      <c r="T3" s="314"/>
      <c r="U3" s="311">
        <v>2025</v>
      </c>
      <c r="V3" s="312"/>
      <c r="W3" s="312"/>
      <c r="X3" s="314"/>
      <c r="Y3" s="312">
        <v>2026</v>
      </c>
      <c r="Z3" s="312"/>
      <c r="AA3" s="312"/>
      <c r="AB3" s="313"/>
    </row>
    <row r="4" spans="2:28">
      <c r="B4" s="302"/>
      <c r="C4" s="303"/>
      <c r="D4" s="303"/>
      <c r="E4" s="303"/>
      <c r="F4" s="304"/>
      <c r="G4" s="306"/>
      <c r="H4" s="170">
        <v>2022</v>
      </c>
      <c r="I4" s="295"/>
      <c r="J4" s="295"/>
      <c r="K4" s="295"/>
      <c r="L4" s="293"/>
      <c r="M4" s="113" t="s">
        <v>0</v>
      </c>
      <c r="N4" s="111" t="s">
        <v>1</v>
      </c>
      <c r="O4" s="111" t="s">
        <v>2</v>
      </c>
      <c r="P4" s="222" t="s">
        <v>3</v>
      </c>
      <c r="Q4" s="113" t="s">
        <v>0</v>
      </c>
      <c r="R4" s="111" t="s">
        <v>1</v>
      </c>
      <c r="S4" s="111" t="s">
        <v>2</v>
      </c>
      <c r="T4" s="222" t="s">
        <v>3</v>
      </c>
      <c r="U4" s="113" t="s">
        <v>0</v>
      </c>
      <c r="V4" s="111" t="s">
        <v>1</v>
      </c>
      <c r="W4" s="111" t="s">
        <v>2</v>
      </c>
      <c r="X4" s="222" t="s">
        <v>3</v>
      </c>
      <c r="Y4" s="111" t="s">
        <v>0</v>
      </c>
      <c r="Z4" s="111" t="s">
        <v>1</v>
      </c>
      <c r="AA4" s="111" t="s">
        <v>2</v>
      </c>
      <c r="AB4" s="114" t="s">
        <v>3</v>
      </c>
    </row>
    <row r="5" spans="2:28" ht="3.75" customHeight="1">
      <c r="B5" s="8"/>
      <c r="C5" s="9"/>
      <c r="D5" s="9"/>
      <c r="E5" s="9"/>
      <c r="F5" s="115"/>
      <c r="G5" s="116"/>
      <c r="H5" s="73"/>
      <c r="I5" s="74"/>
      <c r="J5" s="74"/>
      <c r="K5" s="199"/>
      <c r="L5" s="117"/>
      <c r="M5" s="118"/>
      <c r="N5" s="118"/>
      <c r="O5" s="118"/>
      <c r="P5" s="119"/>
      <c r="Q5" s="118"/>
      <c r="R5" s="118"/>
      <c r="S5" s="118"/>
      <c r="T5" s="119"/>
      <c r="U5" s="118"/>
      <c r="V5" s="118"/>
      <c r="W5" s="118"/>
      <c r="X5" s="119"/>
      <c r="Y5" s="118"/>
      <c r="Z5" s="118"/>
      <c r="AA5" s="118"/>
      <c r="AB5" s="120"/>
    </row>
    <row r="6" spans="2:28">
      <c r="B6" s="8" t="s">
        <v>146</v>
      </c>
      <c r="C6" s="237"/>
      <c r="D6" s="237"/>
      <c r="E6" s="237"/>
      <c r="F6" s="71"/>
      <c r="G6" s="72"/>
      <c r="H6" s="76"/>
      <c r="I6" s="77"/>
      <c r="J6" s="77"/>
      <c r="K6" s="77"/>
      <c r="L6" s="121"/>
      <c r="M6" s="122"/>
      <c r="N6" s="122"/>
      <c r="O6" s="122"/>
      <c r="P6" s="123"/>
      <c r="Q6" s="122"/>
      <c r="R6" s="122"/>
      <c r="S6" s="122"/>
      <c r="T6" s="123"/>
      <c r="U6" s="122"/>
      <c r="V6" s="122"/>
      <c r="W6" s="122"/>
      <c r="X6" s="123"/>
      <c r="Y6" s="122"/>
      <c r="Z6" s="122"/>
      <c r="AA6" s="122"/>
      <c r="AB6" s="124"/>
    </row>
    <row r="7" spans="2:28">
      <c r="B7" s="8"/>
      <c r="C7" s="236" t="s">
        <v>91</v>
      </c>
      <c r="D7" s="237"/>
      <c r="E7" s="237"/>
      <c r="F7" s="71"/>
      <c r="G7" s="42" t="s">
        <v>147</v>
      </c>
      <c r="H7" s="80">
        <v>90176.835947271247</v>
      </c>
      <c r="I7" s="259">
        <v>89899.185863421619</v>
      </c>
      <c r="J7" s="259">
        <v>95528.251152174096</v>
      </c>
      <c r="K7" s="259">
        <v>99496.141314134147</v>
      </c>
      <c r="L7" s="125">
        <v>102513.33269323531</v>
      </c>
      <c r="M7" s="108">
        <v>21526.190331962964</v>
      </c>
      <c r="N7" s="108">
        <v>22244.921735380711</v>
      </c>
      <c r="O7" s="108">
        <v>23055.254519152521</v>
      </c>
      <c r="P7" s="127">
        <v>23072.81927692542</v>
      </c>
      <c r="Q7" s="108">
        <v>23321.734202912456</v>
      </c>
      <c r="R7" s="108">
        <v>23803.926989549815</v>
      </c>
      <c r="S7" s="108">
        <v>24061.357298345938</v>
      </c>
      <c r="T7" s="127">
        <v>24341.232661365899</v>
      </c>
      <c r="U7" s="108">
        <v>24571.931695852523</v>
      </c>
      <c r="V7" s="108">
        <v>24795.990882534807</v>
      </c>
      <c r="W7" s="108">
        <v>24978.201243667165</v>
      </c>
      <c r="X7" s="127">
        <v>25150.017492079653</v>
      </c>
      <c r="Y7" s="108">
        <v>25332.549132509543</v>
      </c>
      <c r="Z7" s="108">
        <v>25519.038852196212</v>
      </c>
      <c r="AA7" s="108">
        <v>25723.595239505164</v>
      </c>
      <c r="AB7" s="128">
        <v>25938.149469024382</v>
      </c>
    </row>
    <row r="8" spans="2:28">
      <c r="B8" s="3"/>
      <c r="D8" s="171" t="s">
        <v>148</v>
      </c>
      <c r="F8" s="84"/>
      <c r="G8" s="42" t="s">
        <v>147</v>
      </c>
      <c r="H8" s="80">
        <v>42252.070980074168</v>
      </c>
      <c r="I8" s="259">
        <v>42839.86031077597</v>
      </c>
      <c r="J8" s="259">
        <v>45310.067092980178</v>
      </c>
      <c r="K8" s="259">
        <v>47058.759426660894</v>
      </c>
      <c r="L8" s="125">
        <v>48274.201908198396</v>
      </c>
      <c r="M8" s="259">
        <v>10304.291410595024</v>
      </c>
      <c r="N8" s="259">
        <v>10605.508204783904</v>
      </c>
      <c r="O8" s="259">
        <v>10880.042587139218</v>
      </c>
      <c r="P8" s="125">
        <v>11050.018108257822</v>
      </c>
      <c r="Q8" s="259">
        <v>11063.374294722138</v>
      </c>
      <c r="R8" s="259">
        <v>11292.400921686349</v>
      </c>
      <c r="S8" s="259">
        <v>11413.130957464393</v>
      </c>
      <c r="T8" s="125">
        <v>11541.160919107302</v>
      </c>
      <c r="U8" s="259">
        <v>11640.744805105212</v>
      </c>
      <c r="V8" s="259">
        <v>11734.946629670389</v>
      </c>
      <c r="W8" s="259">
        <v>11808.710515249844</v>
      </c>
      <c r="X8" s="125">
        <v>11874.357476635445</v>
      </c>
      <c r="Y8" s="259">
        <v>11945.207945919336</v>
      </c>
      <c r="Z8" s="259">
        <v>12021.880021876441</v>
      </c>
      <c r="AA8" s="259">
        <v>12108.485525290494</v>
      </c>
      <c r="AB8" s="82">
        <v>12198.628415112122</v>
      </c>
    </row>
    <row r="9" spans="2:28" ht="15" customHeight="1">
      <c r="B9" s="3"/>
      <c r="D9" s="171" t="s">
        <v>149</v>
      </c>
      <c r="F9" s="84"/>
      <c r="G9" s="42" t="s">
        <v>147</v>
      </c>
      <c r="H9" s="80">
        <v>47920.772412879363</v>
      </c>
      <c r="I9" s="259">
        <v>47059.325552645634</v>
      </c>
      <c r="J9" s="259">
        <v>50218.184059193918</v>
      </c>
      <c r="K9" s="259">
        <v>52437.381887473253</v>
      </c>
      <c r="L9" s="125">
        <v>54239.130785036912</v>
      </c>
      <c r="M9" s="259">
        <v>11314.316647631422</v>
      </c>
      <c r="N9" s="259">
        <v>11552.316236709255</v>
      </c>
      <c r="O9" s="259">
        <v>11986.433522330735</v>
      </c>
      <c r="P9" s="125">
        <v>12206.259145974229</v>
      </c>
      <c r="Q9" s="259">
        <v>12258.359908190318</v>
      </c>
      <c r="R9" s="259">
        <v>12511.526067863464</v>
      </c>
      <c r="S9" s="259">
        <v>12648.226340881543</v>
      </c>
      <c r="T9" s="125">
        <v>12800.071742258597</v>
      </c>
      <c r="U9" s="259">
        <v>12931.186890747309</v>
      </c>
      <c r="V9" s="259">
        <v>13061.044252864418</v>
      </c>
      <c r="W9" s="259">
        <v>13169.490728417319</v>
      </c>
      <c r="X9" s="125">
        <v>13275.660015444209</v>
      </c>
      <c r="Y9" s="259">
        <v>13387.341186590205</v>
      </c>
      <c r="Z9" s="259">
        <v>13497.158830319771</v>
      </c>
      <c r="AA9" s="259">
        <v>13615.10971421467</v>
      </c>
      <c r="AB9" s="82">
        <v>13739.521053912262</v>
      </c>
    </row>
    <row r="10" spans="2:28" ht="3.75" customHeight="1">
      <c r="B10" s="3"/>
      <c r="F10" s="84"/>
      <c r="G10" s="42"/>
      <c r="H10" s="80"/>
      <c r="I10" s="259"/>
      <c r="J10" s="259"/>
      <c r="K10" s="259"/>
      <c r="L10" s="125"/>
      <c r="M10" s="259"/>
      <c r="N10" s="259"/>
      <c r="O10" s="259"/>
      <c r="P10" s="125"/>
      <c r="Q10" s="259"/>
      <c r="R10" s="259"/>
      <c r="S10" s="259"/>
      <c r="T10" s="125"/>
      <c r="U10" s="259"/>
      <c r="V10" s="259"/>
      <c r="W10" s="259"/>
      <c r="X10" s="125"/>
      <c r="Y10" s="259"/>
      <c r="Z10" s="259"/>
      <c r="AA10" s="259"/>
      <c r="AB10" s="82"/>
    </row>
    <row r="11" spans="2:28" ht="15" customHeight="1">
      <c r="B11" s="3"/>
      <c r="C11" s="52" t="s">
        <v>92</v>
      </c>
      <c r="F11" s="84"/>
      <c r="G11" s="42" t="s">
        <v>147</v>
      </c>
      <c r="H11" s="129">
        <v>88608.226730933515</v>
      </c>
      <c r="I11" s="108">
        <v>83199.697418856274</v>
      </c>
      <c r="J11" s="108">
        <v>90027.316555916666</v>
      </c>
      <c r="K11" s="108">
        <v>93123.133221662152</v>
      </c>
      <c r="L11" s="127">
        <v>95296.45437029397</v>
      </c>
      <c r="M11" s="108">
        <v>19482.643855184953</v>
      </c>
      <c r="N11" s="108">
        <v>20277.202643794219</v>
      </c>
      <c r="O11" s="108">
        <v>21426.952060610551</v>
      </c>
      <c r="P11" s="127">
        <v>22012.898859266556</v>
      </c>
      <c r="Q11" s="108">
        <v>22167.439197670355</v>
      </c>
      <c r="R11" s="108">
        <v>22424.232056514484</v>
      </c>
      <c r="S11" s="108">
        <v>22611.469420482659</v>
      </c>
      <c r="T11" s="127">
        <v>22824.175881249172</v>
      </c>
      <c r="U11" s="108">
        <v>23007.881413051291</v>
      </c>
      <c r="V11" s="108">
        <v>23180.868457299595</v>
      </c>
      <c r="W11" s="108">
        <v>23383.745532385248</v>
      </c>
      <c r="X11" s="127">
        <v>23550.637818926014</v>
      </c>
      <c r="Y11" s="108">
        <v>23642.530421841642</v>
      </c>
      <c r="Z11" s="108">
        <v>23749.046532807679</v>
      </c>
      <c r="AA11" s="108">
        <v>23866.681351242773</v>
      </c>
      <c r="AB11" s="128">
        <v>24038.196064401876</v>
      </c>
    </row>
    <row r="12" spans="2:28" ht="15" customHeight="1">
      <c r="B12" s="3"/>
      <c r="D12" s="171" t="s">
        <v>150</v>
      </c>
      <c r="F12" s="84"/>
      <c r="G12" s="42" t="s">
        <v>147</v>
      </c>
      <c r="H12" s="80">
        <v>24697.980707269238</v>
      </c>
      <c r="I12" s="259">
        <v>24740.648703493633</v>
      </c>
      <c r="J12" s="259">
        <v>26666.25504171176</v>
      </c>
      <c r="K12" s="259">
        <v>27583.241573459331</v>
      </c>
      <c r="L12" s="125">
        <v>28226.983253807721</v>
      </c>
      <c r="M12" s="259">
        <v>5821.1567966250141</v>
      </c>
      <c r="N12" s="259">
        <v>6019.7399232453317</v>
      </c>
      <c r="O12" s="259">
        <v>6351.7236683982937</v>
      </c>
      <c r="P12" s="125">
        <v>6548.0283152249949</v>
      </c>
      <c r="Q12" s="259">
        <v>6566.0358420165176</v>
      </c>
      <c r="R12" s="259">
        <v>6642.0983542493987</v>
      </c>
      <c r="S12" s="259">
        <v>6697.5584022872863</v>
      </c>
      <c r="T12" s="125">
        <v>6760.5624431585566</v>
      </c>
      <c r="U12" s="259">
        <v>6814.9763560798192</v>
      </c>
      <c r="V12" s="259">
        <v>6866.2154334766446</v>
      </c>
      <c r="W12" s="259">
        <v>6926.3079924166896</v>
      </c>
      <c r="X12" s="125">
        <v>6975.741791486178</v>
      </c>
      <c r="Y12" s="259">
        <v>7002.9605477430414</v>
      </c>
      <c r="Z12" s="259">
        <v>7034.5108137037887</v>
      </c>
      <c r="AA12" s="259">
        <v>7069.3544610563931</v>
      </c>
      <c r="AB12" s="82">
        <v>7120.1574313044957</v>
      </c>
    </row>
    <row r="13" spans="2:28" ht="15" customHeight="1">
      <c r="B13" s="3"/>
      <c r="D13" s="171" t="s">
        <v>151</v>
      </c>
      <c r="F13" s="84"/>
      <c r="G13" s="42" t="s">
        <v>147</v>
      </c>
      <c r="H13" s="80">
        <v>63881.435384970988</v>
      </c>
      <c r="I13" s="259">
        <v>58459.048715362645</v>
      </c>
      <c r="J13" s="259">
        <v>63361.061514204906</v>
      </c>
      <c r="K13" s="259">
        <v>65539.891648202814</v>
      </c>
      <c r="L13" s="125">
        <v>67069.471116486253</v>
      </c>
      <c r="M13" s="259">
        <v>13705.829857410052</v>
      </c>
      <c r="N13" s="259">
        <v>14139.590345599678</v>
      </c>
      <c r="O13" s="259">
        <v>15093.222762800568</v>
      </c>
      <c r="P13" s="125">
        <v>15520.405749552343</v>
      </c>
      <c r="Q13" s="259">
        <v>15601.403355653836</v>
      </c>
      <c r="R13" s="259">
        <v>15782.133702265084</v>
      </c>
      <c r="S13" s="259">
        <v>15913.911018195375</v>
      </c>
      <c r="T13" s="125">
        <v>16063.613438090619</v>
      </c>
      <c r="U13" s="259">
        <v>16192.905056971475</v>
      </c>
      <c r="V13" s="259">
        <v>16314.653023822952</v>
      </c>
      <c r="W13" s="259">
        <v>16457.43753996856</v>
      </c>
      <c r="X13" s="125">
        <v>16574.896027439834</v>
      </c>
      <c r="Y13" s="259">
        <v>16639.569874098601</v>
      </c>
      <c r="Z13" s="259">
        <v>16714.535719103889</v>
      </c>
      <c r="AA13" s="259">
        <v>16797.326890186378</v>
      </c>
      <c r="AB13" s="82">
        <v>16918.038633097382</v>
      </c>
    </row>
    <row r="14" spans="2:28" ht="3.75" customHeight="1">
      <c r="B14" s="3"/>
      <c r="F14" s="84"/>
      <c r="G14" s="42"/>
      <c r="H14" s="80"/>
      <c r="I14" s="259"/>
      <c r="J14" s="259"/>
      <c r="K14" s="259"/>
      <c r="L14" s="125"/>
      <c r="M14" s="259"/>
      <c r="N14" s="259"/>
      <c r="O14" s="259"/>
      <c r="P14" s="125"/>
      <c r="Q14" s="259"/>
      <c r="R14" s="259"/>
      <c r="S14" s="259"/>
      <c r="T14" s="125"/>
      <c r="U14" s="259"/>
      <c r="V14" s="259"/>
      <c r="W14" s="259"/>
      <c r="X14" s="125"/>
      <c r="Y14" s="259"/>
      <c r="Z14" s="259"/>
      <c r="AA14" s="259"/>
      <c r="AB14" s="82"/>
    </row>
    <row r="15" spans="2:28" ht="15" customHeight="1">
      <c r="B15" s="3"/>
      <c r="C15" s="52" t="s">
        <v>152</v>
      </c>
      <c r="F15" s="84"/>
      <c r="G15" s="42" t="s">
        <v>147</v>
      </c>
      <c r="H15" s="129">
        <v>1568.6092163377143</v>
      </c>
      <c r="I15" s="108">
        <v>6699.488444565337</v>
      </c>
      <c r="J15" s="108">
        <v>5500.9345962574371</v>
      </c>
      <c r="K15" s="108">
        <v>6373.0080924719987</v>
      </c>
      <c r="L15" s="127">
        <v>7216.8783229413311</v>
      </c>
      <c r="M15" s="108">
        <v>2043.5464767780104</v>
      </c>
      <c r="N15" s="108">
        <v>1967.7190915864921</v>
      </c>
      <c r="O15" s="108">
        <v>1628.3024585419698</v>
      </c>
      <c r="P15" s="127">
        <v>1059.9204176588646</v>
      </c>
      <c r="Q15" s="108">
        <v>1154.2950052421002</v>
      </c>
      <c r="R15" s="108">
        <v>1379.6949330353309</v>
      </c>
      <c r="S15" s="108">
        <v>1449.8878778632788</v>
      </c>
      <c r="T15" s="127">
        <v>1517.0567801167272</v>
      </c>
      <c r="U15" s="108">
        <v>1564.0502828012322</v>
      </c>
      <c r="V15" s="108">
        <v>1615.1224252352113</v>
      </c>
      <c r="W15" s="108">
        <v>1594.4557112819166</v>
      </c>
      <c r="X15" s="127">
        <v>1599.3796731536386</v>
      </c>
      <c r="Y15" s="108">
        <v>1690.0187106679005</v>
      </c>
      <c r="Z15" s="108">
        <v>1769.9923193885334</v>
      </c>
      <c r="AA15" s="108">
        <v>1856.913888262392</v>
      </c>
      <c r="AB15" s="128">
        <v>1899.9534046225053</v>
      </c>
    </row>
    <row r="16" spans="2:28" ht="4.3499999999999996" customHeight="1">
      <c r="B16" s="8"/>
      <c r="F16" s="84"/>
      <c r="G16" s="42"/>
      <c r="H16" s="129"/>
      <c r="I16" s="108"/>
      <c r="J16" s="108"/>
      <c r="K16" s="108"/>
      <c r="L16" s="127"/>
      <c r="M16" s="108"/>
      <c r="N16" s="108"/>
      <c r="O16" s="108"/>
      <c r="P16" s="127"/>
      <c r="Q16" s="108"/>
      <c r="R16" s="108"/>
      <c r="S16" s="108"/>
      <c r="T16" s="127"/>
      <c r="U16" s="108"/>
      <c r="V16" s="108"/>
      <c r="W16" s="108"/>
      <c r="X16" s="127"/>
      <c r="Y16" s="108"/>
      <c r="Z16" s="108"/>
      <c r="AA16" s="108"/>
      <c r="AB16" s="128"/>
    </row>
    <row r="17" spans="2:28" ht="15" customHeight="1">
      <c r="B17" s="8" t="s">
        <v>153</v>
      </c>
      <c r="C17" s="237"/>
      <c r="D17" s="237"/>
      <c r="E17" s="237"/>
      <c r="F17" s="71"/>
      <c r="G17" s="42"/>
      <c r="H17" s="129"/>
      <c r="I17" s="108"/>
      <c r="J17" s="108"/>
      <c r="K17" s="108"/>
      <c r="L17" s="127"/>
      <c r="M17" s="108"/>
      <c r="N17" s="108"/>
      <c r="O17" s="108"/>
      <c r="P17" s="127"/>
      <c r="Q17" s="108"/>
      <c r="R17" s="108"/>
      <c r="S17" s="108"/>
      <c r="T17" s="127"/>
      <c r="U17" s="108"/>
      <c r="V17" s="108"/>
      <c r="W17" s="108"/>
      <c r="X17" s="127"/>
      <c r="Y17" s="108"/>
      <c r="Z17" s="108"/>
      <c r="AA17" s="108"/>
      <c r="AB17" s="128"/>
    </row>
    <row r="18" spans="2:28" ht="15" customHeight="1">
      <c r="B18" s="8"/>
      <c r="C18" s="236" t="s">
        <v>91</v>
      </c>
      <c r="D18" s="237"/>
      <c r="E18" s="237"/>
      <c r="F18" s="71"/>
      <c r="G18" s="42" t="s">
        <v>154</v>
      </c>
      <c r="H18" s="129">
        <v>108962</v>
      </c>
      <c r="I18" s="108">
        <v>113913</v>
      </c>
      <c r="J18" s="108">
        <v>119968</v>
      </c>
      <c r="K18" s="108">
        <v>127507</v>
      </c>
      <c r="L18" s="127">
        <v>134480</v>
      </c>
      <c r="M18" s="274"/>
      <c r="N18" s="274"/>
      <c r="O18" s="274"/>
      <c r="P18" s="131"/>
      <c r="Q18" s="275"/>
      <c r="R18" s="275"/>
      <c r="S18" s="275"/>
      <c r="T18" s="131"/>
      <c r="U18" s="275"/>
      <c r="V18" s="275"/>
      <c r="W18" s="275"/>
      <c r="X18" s="131"/>
      <c r="Y18" s="275"/>
      <c r="Z18" s="275"/>
      <c r="AA18" s="275"/>
      <c r="AB18" s="132"/>
    </row>
    <row r="19" spans="2:28" ht="15" customHeight="1">
      <c r="B19" s="3"/>
      <c r="C19" s="52" t="s">
        <v>92</v>
      </c>
      <c r="F19" s="84"/>
      <c r="G19" s="42" t="s">
        <v>155</v>
      </c>
      <c r="H19" s="129">
        <v>114621</v>
      </c>
      <c r="I19" s="108">
        <v>113110</v>
      </c>
      <c r="J19" s="108">
        <v>119141</v>
      </c>
      <c r="K19" s="108">
        <v>125634</v>
      </c>
      <c r="L19" s="127">
        <v>131164</v>
      </c>
      <c r="M19" s="274"/>
      <c r="N19" s="274"/>
      <c r="O19" s="274"/>
      <c r="P19" s="131"/>
      <c r="Q19" s="275"/>
      <c r="R19" s="275"/>
      <c r="S19" s="275"/>
      <c r="T19" s="131"/>
      <c r="U19" s="275"/>
      <c r="V19" s="275"/>
      <c r="W19" s="275"/>
      <c r="X19" s="131"/>
      <c r="Y19" s="275"/>
      <c r="Z19" s="275"/>
      <c r="AA19" s="275"/>
      <c r="AB19" s="132"/>
    </row>
    <row r="20" spans="2:28" ht="3.75" customHeight="1">
      <c r="B20" s="3"/>
      <c r="D20" s="171"/>
      <c r="F20" s="84"/>
      <c r="G20" s="42"/>
      <c r="H20" s="129"/>
      <c r="I20" s="108"/>
      <c r="J20" s="108"/>
      <c r="K20" s="108"/>
      <c r="L20" s="127"/>
      <c r="M20" s="275"/>
      <c r="N20" s="275"/>
      <c r="O20" s="275"/>
      <c r="P20" s="131"/>
      <c r="Q20" s="275"/>
      <c r="R20" s="275"/>
      <c r="S20" s="275"/>
      <c r="T20" s="131"/>
      <c r="U20" s="275"/>
      <c r="V20" s="275"/>
      <c r="W20" s="275"/>
      <c r="X20" s="131"/>
      <c r="Y20" s="275"/>
      <c r="Z20" s="275"/>
      <c r="AA20" s="275"/>
      <c r="AB20" s="132"/>
    </row>
    <row r="21" spans="2:28" ht="15" customHeight="1">
      <c r="B21" s="3"/>
      <c r="C21" s="236" t="s">
        <v>156</v>
      </c>
      <c r="F21" s="84"/>
      <c r="G21" s="42" t="s">
        <v>155</v>
      </c>
      <c r="H21" s="129">
        <v>-5658</v>
      </c>
      <c r="I21" s="108">
        <v>803</v>
      </c>
      <c r="J21" s="108">
        <v>827</v>
      </c>
      <c r="K21" s="108">
        <v>1874</v>
      </c>
      <c r="L21" s="127">
        <v>3316</v>
      </c>
      <c r="M21" s="275"/>
      <c r="N21" s="275"/>
      <c r="O21" s="275"/>
      <c r="P21" s="131"/>
      <c r="Q21" s="275"/>
      <c r="R21" s="275"/>
      <c r="S21" s="275"/>
      <c r="T21" s="131"/>
      <c r="U21" s="275"/>
      <c r="V21" s="275"/>
      <c r="W21" s="275"/>
      <c r="X21" s="131"/>
      <c r="Y21" s="275"/>
      <c r="Z21" s="275"/>
      <c r="AA21" s="275"/>
      <c r="AB21" s="132"/>
    </row>
    <row r="22" spans="2:28" ht="15" customHeight="1">
      <c r="B22" s="8"/>
      <c r="C22" s="236" t="s">
        <v>156</v>
      </c>
      <c r="F22" s="84"/>
      <c r="G22" s="42" t="s">
        <v>49</v>
      </c>
      <c r="H22" s="133">
        <v>-5.2</v>
      </c>
      <c r="I22" s="152">
        <v>0.7</v>
      </c>
      <c r="J22" s="152">
        <v>0.6</v>
      </c>
      <c r="K22" s="152">
        <v>1.4</v>
      </c>
      <c r="L22" s="135">
        <v>2.2999999999999998</v>
      </c>
      <c r="M22" s="275"/>
      <c r="N22" s="275"/>
      <c r="O22" s="275"/>
      <c r="P22" s="131"/>
      <c r="Q22" s="275"/>
      <c r="R22" s="275"/>
      <c r="S22" s="275"/>
      <c r="T22" s="131"/>
      <c r="U22" s="275"/>
      <c r="V22" s="275"/>
      <c r="W22" s="275"/>
      <c r="X22" s="131"/>
      <c r="Y22" s="275"/>
      <c r="Z22" s="275"/>
      <c r="AA22" s="275"/>
      <c r="AB22" s="132"/>
    </row>
    <row r="23" spans="2:28" ht="15" customHeight="1">
      <c r="B23" s="3"/>
      <c r="C23" s="236" t="s">
        <v>157</v>
      </c>
      <c r="F23" s="84"/>
      <c r="G23" s="42" t="s">
        <v>155</v>
      </c>
      <c r="H23" s="129">
        <v>-8046</v>
      </c>
      <c r="I23" s="108">
        <v>-1998</v>
      </c>
      <c r="J23" s="108">
        <v>-2918</v>
      </c>
      <c r="K23" s="108">
        <v>-1906</v>
      </c>
      <c r="L23" s="127">
        <v>-655</v>
      </c>
      <c r="M23" s="275"/>
      <c r="N23" s="275"/>
      <c r="O23" s="275"/>
      <c r="P23" s="131"/>
      <c r="Q23" s="275"/>
      <c r="R23" s="275"/>
      <c r="S23" s="275"/>
      <c r="T23" s="131"/>
      <c r="U23" s="275"/>
      <c r="V23" s="275"/>
      <c r="W23" s="275"/>
      <c r="X23" s="131"/>
      <c r="Y23" s="275"/>
      <c r="Z23" s="275"/>
      <c r="AA23" s="275"/>
      <c r="AB23" s="132"/>
    </row>
    <row r="24" spans="2:28" ht="15" customHeight="1">
      <c r="B24" s="3"/>
      <c r="C24" s="236" t="s">
        <v>157</v>
      </c>
      <c r="F24" s="84"/>
      <c r="G24" s="42" t="s">
        <v>49</v>
      </c>
      <c r="H24" s="133">
        <v>-7.3</v>
      </c>
      <c r="I24" s="152">
        <v>-1.6</v>
      </c>
      <c r="J24" s="152">
        <v>-2.2000000000000002</v>
      </c>
      <c r="K24" s="152">
        <v>-1.4</v>
      </c>
      <c r="L24" s="135">
        <v>-0.5</v>
      </c>
      <c r="M24" s="275"/>
      <c r="N24" s="275"/>
      <c r="O24" s="275"/>
      <c r="P24" s="131"/>
      <c r="Q24" s="275"/>
      <c r="R24" s="275"/>
      <c r="S24" s="275"/>
      <c r="T24" s="131"/>
      <c r="U24" s="275"/>
      <c r="V24" s="275"/>
      <c r="W24" s="275"/>
      <c r="X24" s="131"/>
      <c r="Y24" s="275"/>
      <c r="Z24" s="275"/>
      <c r="AA24" s="275"/>
      <c r="AB24" s="132"/>
    </row>
    <row r="25" spans="2:28" ht="15" customHeight="1" thickBot="1">
      <c r="B25" s="57"/>
      <c r="C25" s="107" t="s">
        <v>158</v>
      </c>
      <c r="D25" s="86"/>
      <c r="E25" s="86"/>
      <c r="F25" s="87"/>
      <c r="G25" s="88" t="s">
        <v>159</v>
      </c>
      <c r="H25" s="89">
        <v>109645.18399999998</v>
      </c>
      <c r="I25" s="90">
        <v>121790.6118909467</v>
      </c>
      <c r="J25" s="90">
        <v>130167.75791529681</v>
      </c>
      <c r="K25" s="90">
        <v>137701.15492823932</v>
      </c>
      <c r="L25" s="136">
        <v>144103.24761032054</v>
      </c>
      <c r="M25" s="137"/>
      <c r="N25" s="137"/>
      <c r="O25" s="137"/>
      <c r="P25" s="138"/>
      <c r="Q25" s="137"/>
      <c r="R25" s="137"/>
      <c r="S25" s="137"/>
      <c r="T25" s="138"/>
      <c r="U25" s="137"/>
      <c r="V25" s="137"/>
      <c r="W25" s="137"/>
      <c r="X25" s="138"/>
      <c r="Y25" s="137"/>
      <c r="Z25" s="137"/>
      <c r="AA25" s="137"/>
      <c r="AB25" s="139"/>
    </row>
    <row r="26" spans="2:28" ht="15" thickBot="1"/>
    <row r="27" spans="2:28" ht="30" customHeight="1">
      <c r="B27" s="63" t="str">
        <f>""&amp;Summary!$H$3&amp;" - trade balance and balance of payments [change over previous period]"</f>
        <v>Winter medium-term forecast (MTF-2023Q4) - scenario with government package - trade balance and balance of payments [change over previous period]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5"/>
    </row>
    <row r="28" spans="2:28">
      <c r="B28" s="307" t="s">
        <v>86</v>
      </c>
      <c r="C28" s="308"/>
      <c r="D28" s="308"/>
      <c r="E28" s="308"/>
      <c r="F28" s="309"/>
      <c r="G28" s="310" t="s">
        <v>19</v>
      </c>
      <c r="H28" s="109" t="str">
        <f t="shared" ref="H28:M28" si="0">H$3</f>
        <v>Actual</v>
      </c>
      <c r="I28" s="298">
        <f t="shared" si="0"/>
        <v>2023</v>
      </c>
      <c r="J28" s="298">
        <f t="shared" si="0"/>
        <v>2024</v>
      </c>
      <c r="K28" s="298">
        <f t="shared" si="0"/>
        <v>2025</v>
      </c>
      <c r="L28" s="292">
        <f t="shared" si="0"/>
        <v>2026</v>
      </c>
      <c r="M28" s="311">
        <f t="shared" si="0"/>
        <v>2023</v>
      </c>
      <c r="N28" s="312"/>
      <c r="O28" s="312"/>
      <c r="P28" s="312"/>
      <c r="Q28" s="311">
        <f>Q$3</f>
        <v>2024</v>
      </c>
      <c r="R28" s="312"/>
      <c r="S28" s="312"/>
      <c r="T28" s="312"/>
      <c r="U28" s="311">
        <f>U$3</f>
        <v>2025</v>
      </c>
      <c r="V28" s="312"/>
      <c r="W28" s="312"/>
      <c r="X28" s="312"/>
      <c r="Y28" s="311">
        <f>Y$3</f>
        <v>2026</v>
      </c>
      <c r="Z28" s="312"/>
      <c r="AA28" s="312"/>
      <c r="AB28" s="313"/>
    </row>
    <row r="29" spans="2:28">
      <c r="B29" s="302"/>
      <c r="C29" s="303"/>
      <c r="D29" s="303"/>
      <c r="E29" s="303"/>
      <c r="F29" s="304"/>
      <c r="G29" s="306"/>
      <c r="H29" s="110">
        <f>$H$4</f>
        <v>2022</v>
      </c>
      <c r="I29" s="295"/>
      <c r="J29" s="295"/>
      <c r="K29" s="295"/>
      <c r="L29" s="293"/>
      <c r="M29" s="111" t="s">
        <v>0</v>
      </c>
      <c r="N29" s="111" t="s">
        <v>1</v>
      </c>
      <c r="O29" s="111" t="s">
        <v>2</v>
      </c>
      <c r="P29" s="112" t="s">
        <v>3</v>
      </c>
      <c r="Q29" s="113" t="s">
        <v>0</v>
      </c>
      <c r="R29" s="111" t="s">
        <v>1</v>
      </c>
      <c r="S29" s="111" t="s">
        <v>2</v>
      </c>
      <c r="T29" s="112" t="s">
        <v>3</v>
      </c>
      <c r="U29" s="113" t="s">
        <v>0</v>
      </c>
      <c r="V29" s="111" t="s">
        <v>1</v>
      </c>
      <c r="W29" s="111" t="s">
        <v>2</v>
      </c>
      <c r="X29" s="112" t="s">
        <v>3</v>
      </c>
      <c r="Y29" s="111" t="s">
        <v>0</v>
      </c>
      <c r="Z29" s="111" t="s">
        <v>1</v>
      </c>
      <c r="AA29" s="111" t="s">
        <v>2</v>
      </c>
      <c r="AB29" s="114" t="s">
        <v>3</v>
      </c>
    </row>
    <row r="30" spans="2:28" ht="4.3499999999999996" customHeight="1">
      <c r="B30" s="8"/>
      <c r="C30" s="9"/>
      <c r="D30" s="9"/>
      <c r="E30" s="9"/>
      <c r="F30" s="115"/>
      <c r="G30" s="116"/>
      <c r="H30" s="73"/>
      <c r="I30" s="74"/>
      <c r="J30" s="74"/>
      <c r="K30" s="199"/>
      <c r="L30" s="117"/>
      <c r="M30" s="118"/>
      <c r="N30" s="118"/>
      <c r="O30" s="118"/>
      <c r="P30" s="119"/>
      <c r="Q30" s="118"/>
      <c r="R30" s="118"/>
      <c r="S30" s="118"/>
      <c r="T30" s="119"/>
      <c r="U30" s="118"/>
      <c r="V30" s="118"/>
      <c r="W30" s="118"/>
      <c r="X30" s="119"/>
      <c r="Y30" s="118"/>
      <c r="Z30" s="118"/>
      <c r="AA30" s="118"/>
      <c r="AB30" s="120"/>
    </row>
    <row r="31" spans="2:28">
      <c r="B31" s="8" t="s">
        <v>146</v>
      </c>
      <c r="C31" s="237"/>
      <c r="D31" s="237"/>
      <c r="E31" s="237"/>
      <c r="F31" s="71"/>
      <c r="G31" s="72"/>
      <c r="H31" s="73"/>
      <c r="I31" s="74"/>
      <c r="J31" s="74"/>
      <c r="K31" s="199"/>
      <c r="L31" s="117"/>
      <c r="M31" s="118"/>
      <c r="N31" s="118"/>
      <c r="O31" s="118"/>
      <c r="P31" s="119"/>
      <c r="Q31" s="118"/>
      <c r="R31" s="118"/>
      <c r="S31" s="118"/>
      <c r="T31" s="119"/>
      <c r="U31" s="118"/>
      <c r="V31" s="118"/>
      <c r="W31" s="118"/>
      <c r="X31" s="119"/>
      <c r="Y31" s="118"/>
      <c r="Z31" s="118"/>
      <c r="AA31" s="118"/>
      <c r="AB31" s="120"/>
    </row>
    <row r="32" spans="2:28">
      <c r="B32" s="8"/>
      <c r="C32" s="236" t="s">
        <v>91</v>
      </c>
      <c r="D32" s="237"/>
      <c r="E32" s="237"/>
      <c r="F32" s="71"/>
      <c r="G32" s="42" t="s">
        <v>137</v>
      </c>
      <c r="H32" s="26">
        <v>3.1438756530490366</v>
      </c>
      <c r="I32" s="195">
        <v>-0.30789512731625734</v>
      </c>
      <c r="J32" s="195">
        <v>6.2615308856126575</v>
      </c>
      <c r="K32" s="195">
        <v>4.1536300666064676</v>
      </c>
      <c r="L32" s="140">
        <v>3.032470746352999</v>
      </c>
      <c r="M32" s="152">
        <v>-4.9320818256054508</v>
      </c>
      <c r="N32" s="152">
        <v>3.338869499590686</v>
      </c>
      <c r="O32" s="152">
        <v>3.6427765105730572</v>
      </c>
      <c r="P32" s="135">
        <v>7.6185486299038985E-2</v>
      </c>
      <c r="Q32" s="152">
        <v>1.078823194510818</v>
      </c>
      <c r="R32" s="152">
        <v>2.0675683139255625</v>
      </c>
      <c r="S32" s="152">
        <v>1.0814615122502147</v>
      </c>
      <c r="T32" s="135">
        <v>1.1631736296073427</v>
      </c>
      <c r="U32" s="152">
        <v>0.94777054924087167</v>
      </c>
      <c r="V32" s="152">
        <v>0.91185011197187293</v>
      </c>
      <c r="W32" s="152">
        <v>0.73483799052651477</v>
      </c>
      <c r="X32" s="135">
        <v>0.68786477751694974</v>
      </c>
      <c r="Y32" s="152">
        <v>0.72577142535735106</v>
      </c>
      <c r="Z32" s="152">
        <v>0.7361664185912673</v>
      </c>
      <c r="AA32" s="152">
        <v>0.80158343146747768</v>
      </c>
      <c r="AB32" s="141">
        <v>0.8340755929393282</v>
      </c>
    </row>
    <row r="33" spans="2:28">
      <c r="B33" s="3"/>
      <c r="D33" s="171" t="s">
        <v>148</v>
      </c>
      <c r="F33" s="84"/>
      <c r="G33" s="42" t="s">
        <v>137</v>
      </c>
      <c r="H33" s="26">
        <v>-0.74032682201212197</v>
      </c>
      <c r="I33" s="195">
        <v>1.3911491604257691</v>
      </c>
      <c r="J33" s="195">
        <v>5.7661410758214942</v>
      </c>
      <c r="K33" s="195">
        <v>3.859390298611217</v>
      </c>
      <c r="L33" s="140">
        <v>2.5828187915402339</v>
      </c>
      <c r="M33" s="196">
        <v>-4.3185076658108272</v>
      </c>
      <c r="N33" s="196">
        <v>2.9232169606457887</v>
      </c>
      <c r="O33" s="196">
        <v>2.588601857207351</v>
      </c>
      <c r="P33" s="142">
        <v>1.5622688951560093</v>
      </c>
      <c r="Q33" s="196">
        <v>0.1208702676634914</v>
      </c>
      <c r="R33" s="196">
        <v>2.0701335854963219</v>
      </c>
      <c r="S33" s="196">
        <v>1.0691263675042677</v>
      </c>
      <c r="T33" s="142">
        <v>1.1217777323336122</v>
      </c>
      <c r="U33" s="196">
        <v>0.86285848274623334</v>
      </c>
      <c r="V33" s="196">
        <v>0.80924224473903905</v>
      </c>
      <c r="W33" s="196">
        <v>0.628583051182801</v>
      </c>
      <c r="X33" s="142">
        <v>0.55591981275875924</v>
      </c>
      <c r="Y33" s="196">
        <v>0.59666781485481124</v>
      </c>
      <c r="Z33" s="196">
        <v>0.64186472352956514</v>
      </c>
      <c r="AA33" s="196">
        <v>0.72039899962781817</v>
      </c>
      <c r="AB33" s="98">
        <v>0.74446048296749723</v>
      </c>
    </row>
    <row r="34" spans="2:28" ht="15" customHeight="1">
      <c r="B34" s="3"/>
      <c r="D34" s="171" t="s">
        <v>149</v>
      </c>
      <c r="F34" s="84"/>
      <c r="G34" s="42" t="s">
        <v>137</v>
      </c>
      <c r="H34" s="26">
        <v>6.8150890024330408</v>
      </c>
      <c r="I34" s="195">
        <v>-1.797648111369341</v>
      </c>
      <c r="J34" s="195">
        <v>6.712502717478273</v>
      </c>
      <c r="K34" s="195">
        <v>4.4191120604112086</v>
      </c>
      <c r="L34" s="140">
        <v>3.4360008694371373</v>
      </c>
      <c r="M34" s="196">
        <v>-5.1095715326711115</v>
      </c>
      <c r="N34" s="196">
        <v>2.1035259705910505</v>
      </c>
      <c r="O34" s="196">
        <v>3.7578376208400925</v>
      </c>
      <c r="P34" s="142">
        <v>1.8339535545244416</v>
      </c>
      <c r="Q34" s="196">
        <v>0.42683644180429781</v>
      </c>
      <c r="R34" s="196">
        <v>2.0652531135425107</v>
      </c>
      <c r="S34" s="196">
        <v>1.0925947184748424</v>
      </c>
      <c r="T34" s="142">
        <v>1.2005272303378973</v>
      </c>
      <c r="U34" s="196">
        <v>1.0243313563301797</v>
      </c>
      <c r="V34" s="196">
        <v>1.0042184311018332</v>
      </c>
      <c r="W34" s="196">
        <v>0.83030478615151537</v>
      </c>
      <c r="X34" s="142">
        <v>0.80617610214643776</v>
      </c>
      <c r="Y34" s="196">
        <v>0.84124759911048841</v>
      </c>
      <c r="Z34" s="196">
        <v>0.82030959097065193</v>
      </c>
      <c r="AA34" s="196">
        <v>0.87389416822996679</v>
      </c>
      <c r="AB34" s="98">
        <v>0.9137740518366968</v>
      </c>
    </row>
    <row r="35" spans="2:28" ht="4.3499999999999996" customHeight="1">
      <c r="B35" s="3"/>
      <c r="F35" s="84"/>
      <c r="G35" s="42"/>
      <c r="H35" s="133"/>
      <c r="L35" s="84"/>
      <c r="P35" s="84"/>
      <c r="T35" s="84"/>
      <c r="X35" s="84"/>
      <c r="AB35" s="4"/>
    </row>
    <row r="36" spans="2:28" ht="15" customHeight="1">
      <c r="B36" s="3"/>
      <c r="C36" s="52" t="s">
        <v>92</v>
      </c>
      <c r="F36" s="84"/>
      <c r="G36" s="42" t="s">
        <v>137</v>
      </c>
      <c r="H36" s="26">
        <v>4.497666560375265</v>
      </c>
      <c r="I36" s="152">
        <v>-6.1038681301011763</v>
      </c>
      <c r="J36" s="152">
        <v>8.2063028458959195</v>
      </c>
      <c r="K36" s="152">
        <v>3.4387525744173928</v>
      </c>
      <c r="L36" s="135">
        <v>2.3338144598921815</v>
      </c>
      <c r="M36" s="152">
        <v>-13.957722765714465</v>
      </c>
      <c r="N36" s="152">
        <v>4.078290372267972</v>
      </c>
      <c r="O36" s="152">
        <v>5.6701579454215789</v>
      </c>
      <c r="P36" s="135">
        <v>2.7346250507236647</v>
      </c>
      <c r="Q36" s="152">
        <v>0.7020444667093102</v>
      </c>
      <c r="R36" s="152">
        <v>1.1584236526117024</v>
      </c>
      <c r="S36" s="152">
        <v>0.83497781995964715</v>
      </c>
      <c r="T36" s="135">
        <v>0.9407016271743629</v>
      </c>
      <c r="U36" s="152">
        <v>0.80487257352865527</v>
      </c>
      <c r="V36" s="152">
        <v>0.75185994374160714</v>
      </c>
      <c r="W36" s="152">
        <v>0.87519186547891081</v>
      </c>
      <c r="X36" s="135">
        <v>0.71371066841976472</v>
      </c>
      <c r="Y36" s="152">
        <v>0.39019156772808117</v>
      </c>
      <c r="Z36" s="152">
        <v>0.45052754111138427</v>
      </c>
      <c r="AA36" s="152">
        <v>0.49532438396038003</v>
      </c>
      <c r="AB36" s="141">
        <v>0.71863662414956764</v>
      </c>
    </row>
    <row r="37" spans="2:28" ht="15" customHeight="1">
      <c r="B37" s="3"/>
      <c r="D37" s="171" t="s">
        <v>150</v>
      </c>
      <c r="F37" s="84"/>
      <c r="G37" s="42" t="s">
        <v>137</v>
      </c>
      <c r="H37" s="26">
        <v>-1.7300264451818066</v>
      </c>
      <c r="I37" s="195">
        <v>0.17275904751126347</v>
      </c>
      <c r="J37" s="195">
        <v>7.7831683449198152</v>
      </c>
      <c r="K37" s="195">
        <v>3.4387525744173928</v>
      </c>
      <c r="L37" s="140">
        <v>2.3338144598922099</v>
      </c>
      <c r="M37" s="196">
        <v>-7.1693818404801561</v>
      </c>
      <c r="N37" s="196">
        <v>3.4114031550473385</v>
      </c>
      <c r="O37" s="196">
        <v>5.5149184082023339</v>
      </c>
      <c r="P37" s="142">
        <v>3.0905728440828568</v>
      </c>
      <c r="Q37" s="196">
        <v>0.27500685587527585</v>
      </c>
      <c r="R37" s="196">
        <v>1.1584236526117024</v>
      </c>
      <c r="S37" s="196">
        <v>0.83497781995964715</v>
      </c>
      <c r="T37" s="142">
        <v>0.9407016271743629</v>
      </c>
      <c r="U37" s="195">
        <v>0.80487257352865527</v>
      </c>
      <c r="V37" s="196">
        <v>0.75185994374160714</v>
      </c>
      <c r="W37" s="196">
        <v>0.87519186547891081</v>
      </c>
      <c r="X37" s="142">
        <v>0.71371066841976472</v>
      </c>
      <c r="Y37" s="196">
        <v>0.39019156772808117</v>
      </c>
      <c r="Z37" s="196">
        <v>0.45052754111138427</v>
      </c>
      <c r="AA37" s="196">
        <v>0.49532438396038003</v>
      </c>
      <c r="AB37" s="98">
        <v>0.71863662414956764</v>
      </c>
    </row>
    <row r="38" spans="2:28" ht="15" customHeight="1">
      <c r="B38" s="3"/>
      <c r="D38" s="171" t="s">
        <v>151</v>
      </c>
      <c r="F38" s="84"/>
      <c r="G38" s="42" t="s">
        <v>137</v>
      </c>
      <c r="H38" s="26">
        <v>7.0833829383848013</v>
      </c>
      <c r="I38" s="195">
        <v>-8.4882041815923799</v>
      </c>
      <c r="J38" s="195">
        <v>8.3853790072948158</v>
      </c>
      <c r="K38" s="195">
        <v>3.4387525744173928</v>
      </c>
      <c r="L38" s="140">
        <v>2.3338144598922099</v>
      </c>
      <c r="M38" s="196">
        <v>-16.265170217004382</v>
      </c>
      <c r="N38" s="196">
        <v>3.164788215688489</v>
      </c>
      <c r="O38" s="196">
        <v>6.7444133379554785</v>
      </c>
      <c r="P38" s="142">
        <v>2.830296706443832</v>
      </c>
      <c r="Q38" s="196">
        <v>0.52187814808790733</v>
      </c>
      <c r="R38" s="196">
        <v>1.1584236526117024</v>
      </c>
      <c r="S38" s="196">
        <v>0.83497781995964715</v>
      </c>
      <c r="T38" s="142">
        <v>0.9407016271743629</v>
      </c>
      <c r="U38" s="195">
        <v>0.80487257352865527</v>
      </c>
      <c r="V38" s="196">
        <v>0.75185994374160714</v>
      </c>
      <c r="W38" s="196">
        <v>0.87519186547891081</v>
      </c>
      <c r="X38" s="142">
        <v>0.71371066841976472</v>
      </c>
      <c r="Y38" s="196">
        <v>0.39019156772808117</v>
      </c>
      <c r="Z38" s="196">
        <v>0.45052754111138427</v>
      </c>
      <c r="AA38" s="196">
        <v>0.49532438396038003</v>
      </c>
      <c r="AB38" s="98">
        <v>0.71863662414956764</v>
      </c>
    </row>
    <row r="39" spans="2:28" ht="4.3499999999999996" customHeight="1">
      <c r="B39" s="8"/>
      <c r="F39" s="84"/>
      <c r="G39" s="42"/>
      <c r="H39" s="143"/>
      <c r="L39" s="84"/>
      <c r="P39" s="84"/>
      <c r="T39" s="84"/>
      <c r="X39" s="84"/>
      <c r="AB39" s="4"/>
    </row>
    <row r="40" spans="2:28" ht="15" customHeight="1">
      <c r="B40" s="8" t="s">
        <v>153</v>
      </c>
      <c r="C40" s="237"/>
      <c r="D40" s="237"/>
      <c r="E40" s="237"/>
      <c r="F40" s="71"/>
      <c r="G40" s="42"/>
      <c r="H40" s="143"/>
      <c r="L40" s="84"/>
      <c r="P40" s="84"/>
      <c r="T40" s="84"/>
      <c r="X40" s="84"/>
      <c r="AB40" s="4"/>
    </row>
    <row r="41" spans="2:28" ht="15" customHeight="1">
      <c r="B41" s="8"/>
      <c r="C41" s="236" t="s">
        <v>91</v>
      </c>
      <c r="D41" s="237"/>
      <c r="E41" s="237"/>
      <c r="F41" s="71"/>
      <c r="G41" s="42" t="s">
        <v>137</v>
      </c>
      <c r="H41" s="133">
        <v>17.560879298437371</v>
      </c>
      <c r="I41" s="152">
        <v>4.5431362555053312</v>
      </c>
      <c r="J41" s="152">
        <v>5.315460911953565</v>
      </c>
      <c r="K41" s="152">
        <v>6.2847600495465628</v>
      </c>
      <c r="L41" s="135">
        <v>5.4685868650626901</v>
      </c>
      <c r="M41" s="197"/>
      <c r="N41" s="197"/>
      <c r="O41" s="197"/>
      <c r="P41" s="144"/>
      <c r="Q41" s="197"/>
      <c r="R41" s="197"/>
      <c r="S41" s="197"/>
      <c r="T41" s="144"/>
      <c r="U41" s="197"/>
      <c r="V41" s="197"/>
      <c r="W41" s="197"/>
      <c r="X41" s="144"/>
      <c r="Y41" s="197"/>
      <c r="Z41" s="197"/>
      <c r="AA41" s="197"/>
      <c r="AB41" s="145"/>
    </row>
    <row r="42" spans="2:28" ht="15" customHeight="1" thickBot="1">
      <c r="B42" s="57"/>
      <c r="C42" s="86" t="s">
        <v>92</v>
      </c>
      <c r="D42" s="86"/>
      <c r="E42" s="86"/>
      <c r="F42" s="87"/>
      <c r="G42" s="88" t="s">
        <v>137</v>
      </c>
      <c r="H42" s="146">
        <v>23.963710753503904</v>
      </c>
      <c r="I42" s="147">
        <v>-1.3182643279718462</v>
      </c>
      <c r="J42" s="147">
        <v>5.3324011059958849</v>
      </c>
      <c r="K42" s="147">
        <v>5.4495226072375402</v>
      </c>
      <c r="L42" s="148">
        <v>4.4019646685913898</v>
      </c>
      <c r="M42" s="149"/>
      <c r="N42" s="149"/>
      <c r="O42" s="149"/>
      <c r="P42" s="150"/>
      <c r="Q42" s="149"/>
      <c r="R42" s="149"/>
      <c r="S42" s="149"/>
      <c r="T42" s="150"/>
      <c r="U42" s="149"/>
      <c r="V42" s="149"/>
      <c r="W42" s="149"/>
      <c r="X42" s="150"/>
      <c r="Y42" s="149"/>
      <c r="Z42" s="149"/>
      <c r="AA42" s="149"/>
      <c r="AB42" s="151"/>
    </row>
    <row r="43" spans="2:28">
      <c r="B43" s="52" t="s">
        <v>98</v>
      </c>
    </row>
    <row r="44" spans="2:28"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</row>
    <row r="45" spans="2:28"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</row>
  </sheetData>
  <mergeCells count="20">
    <mergeCell ref="B28:F29"/>
    <mergeCell ref="B3:F4"/>
    <mergeCell ref="G3:G4"/>
    <mergeCell ref="L3:L4"/>
    <mergeCell ref="I3:I4"/>
    <mergeCell ref="I28:I29"/>
    <mergeCell ref="G28:G29"/>
    <mergeCell ref="L28:L29"/>
    <mergeCell ref="J3:J4"/>
    <mergeCell ref="J28:J29"/>
    <mergeCell ref="K3:K4"/>
    <mergeCell ref="K28:K29"/>
    <mergeCell ref="Y3:AB3"/>
    <mergeCell ref="Y28:AB28"/>
    <mergeCell ref="M3:P3"/>
    <mergeCell ref="Q3:T3"/>
    <mergeCell ref="U3:X3"/>
    <mergeCell ref="U28:X28"/>
    <mergeCell ref="Q28:T28"/>
    <mergeCell ref="M28:P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S54"/>
  <sheetViews>
    <sheetView showGridLines="0" zoomScale="85" zoomScaleNormal="85" workbookViewId="0">
      <selection activeCell="S15" sqref="S15"/>
    </sheetView>
  </sheetViews>
  <sheetFormatPr defaultColWidth="9.140625" defaultRowHeight="14.25"/>
  <cols>
    <col min="1" max="5" width="3.140625" style="52" customWidth="1"/>
    <col min="6" max="6" width="34.42578125" style="52" customWidth="1"/>
    <col min="7" max="7" width="29.28515625" style="52" customWidth="1"/>
    <col min="8" max="11" width="14.7109375" style="52" customWidth="1"/>
    <col min="12" max="12" width="14.7109375" style="50" customWidth="1"/>
    <col min="13" max="16384" width="9.140625" style="50"/>
  </cols>
  <sheetData>
    <row r="1" spans="2:12" ht="22.5" customHeight="1" thickBot="1">
      <c r="B1" s="51" t="s">
        <v>160</v>
      </c>
    </row>
    <row r="2" spans="2:12" ht="30" customHeight="1">
      <c r="B2" s="63" t="str">
        <f>""&amp;Summary!H3&amp;" - general government [level]"</f>
        <v>Winter medium-term forecast (MTF-2023Q4) - scenario with government package - general government [level]</v>
      </c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2:12" ht="30" customHeight="1">
      <c r="B3" s="6" t="s">
        <v>86</v>
      </c>
      <c r="C3" s="7"/>
      <c r="D3" s="7"/>
      <c r="E3" s="7"/>
      <c r="F3" s="66"/>
      <c r="G3" s="67" t="s">
        <v>19</v>
      </c>
      <c r="H3" s="68">
        <v>2022</v>
      </c>
      <c r="I3" s="258">
        <v>2023</v>
      </c>
      <c r="J3" s="69">
        <v>2024</v>
      </c>
      <c r="K3" s="69">
        <v>2025</v>
      </c>
      <c r="L3" s="70">
        <v>2026</v>
      </c>
    </row>
    <row r="4" spans="2:12" ht="4.3499999999999996" customHeight="1">
      <c r="B4" s="8"/>
      <c r="C4" s="9"/>
      <c r="D4" s="9"/>
      <c r="E4" s="9"/>
      <c r="F4" s="71"/>
      <c r="G4" s="72"/>
      <c r="H4" s="73"/>
      <c r="I4" s="256"/>
      <c r="J4" s="255"/>
      <c r="K4" s="255"/>
      <c r="L4" s="257"/>
    </row>
    <row r="5" spans="2:12" ht="15" customHeight="1">
      <c r="B5" s="8" t="s">
        <v>161</v>
      </c>
      <c r="C5" s="237"/>
      <c r="D5" s="237"/>
      <c r="E5" s="237"/>
      <c r="F5" s="71"/>
      <c r="G5" s="72"/>
      <c r="H5" s="76"/>
      <c r="I5" s="77"/>
      <c r="J5" s="77"/>
      <c r="K5" s="77"/>
      <c r="L5" s="78"/>
    </row>
    <row r="6" spans="2:12" ht="15" customHeight="1">
      <c r="B6" s="3"/>
      <c r="C6" s="236" t="s">
        <v>209</v>
      </c>
      <c r="D6" s="240"/>
      <c r="E6" s="240"/>
      <c r="F6" s="79"/>
      <c r="G6" s="42" t="s">
        <v>17</v>
      </c>
      <c r="H6" s="80">
        <v>-2215.5629999999801</v>
      </c>
      <c r="I6" s="81">
        <v>-6830.9424108093663</v>
      </c>
      <c r="J6" s="81">
        <v>-8355.3264392725687</v>
      </c>
      <c r="K6" s="81">
        <v>-6878.8526033706949</v>
      </c>
      <c r="L6" s="82">
        <v>-5865.3982548905551</v>
      </c>
    </row>
    <row r="7" spans="2:12" ht="15" customHeight="1">
      <c r="B7" s="3"/>
      <c r="C7" s="236" t="s">
        <v>162</v>
      </c>
      <c r="D7" s="240"/>
      <c r="E7" s="240"/>
      <c r="F7" s="79"/>
      <c r="G7" s="42" t="s">
        <v>17</v>
      </c>
      <c r="H7" s="80">
        <v>-1081.7519999999799</v>
      </c>
      <c r="I7" s="81">
        <v>-5543.0003090448472</v>
      </c>
      <c r="J7" s="81">
        <v>-6747.9620430856748</v>
      </c>
      <c r="K7" s="81">
        <v>-5034.2037143786656</v>
      </c>
      <c r="L7" s="82">
        <v>-3885.2899611661496</v>
      </c>
    </row>
    <row r="8" spans="2:12" ht="15" customHeight="1">
      <c r="B8" s="3"/>
      <c r="C8" s="52" t="s">
        <v>48</v>
      </c>
      <c r="D8" s="171"/>
      <c r="F8" s="84"/>
      <c r="G8" s="42" t="s">
        <v>17</v>
      </c>
      <c r="H8" s="80">
        <v>44119.087999998992</v>
      </c>
      <c r="I8" s="81">
        <v>49853.851689661089</v>
      </c>
      <c r="J8" s="81">
        <v>52348.896298648833</v>
      </c>
      <c r="K8" s="81">
        <v>54842.379819591857</v>
      </c>
      <c r="L8" s="82">
        <v>57367.775600347079</v>
      </c>
    </row>
    <row r="9" spans="2:12" ht="15" customHeight="1">
      <c r="B9" s="3"/>
      <c r="D9" s="52" t="s">
        <v>163</v>
      </c>
      <c r="F9" s="84"/>
      <c r="G9" s="42" t="s">
        <v>17</v>
      </c>
      <c r="H9" s="80">
        <v>43311.966999998993</v>
      </c>
      <c r="I9" s="81">
        <v>47653.772362935088</v>
      </c>
      <c r="J9" s="81">
        <v>50823.295903858969</v>
      </c>
      <c r="K9" s="81">
        <v>53320.464415123221</v>
      </c>
      <c r="L9" s="82">
        <v>55597.13989341673</v>
      </c>
    </row>
    <row r="10" spans="2:12" ht="15" customHeight="1">
      <c r="B10" s="3"/>
      <c r="D10" s="52" t="s">
        <v>164</v>
      </c>
      <c r="F10" s="84"/>
      <c r="G10" s="42" t="s">
        <v>17</v>
      </c>
      <c r="H10" s="80">
        <v>807.12099999999998</v>
      </c>
      <c r="I10" s="81">
        <v>2200.0793267260037</v>
      </c>
      <c r="J10" s="81">
        <v>1525.6003947898653</v>
      </c>
      <c r="K10" s="81">
        <v>1521.9154044686343</v>
      </c>
      <c r="L10" s="82">
        <v>1770.6357069303469</v>
      </c>
    </row>
    <row r="11" spans="2:12" ht="6" customHeight="1">
      <c r="B11" s="3"/>
      <c r="D11" s="171"/>
      <c r="F11" s="84"/>
      <c r="G11" s="42"/>
      <c r="H11" s="80"/>
      <c r="I11" s="81"/>
      <c r="J11" s="81"/>
      <c r="K11" s="81"/>
      <c r="L11" s="82"/>
    </row>
    <row r="12" spans="2:12" ht="15" customHeight="1">
      <c r="B12" s="3"/>
      <c r="C12" s="52" t="s">
        <v>50</v>
      </c>
      <c r="D12" s="171"/>
      <c r="F12" s="84"/>
      <c r="G12" s="42" t="s">
        <v>17</v>
      </c>
      <c r="H12" s="80">
        <v>46334.650999998972</v>
      </c>
      <c r="I12" s="81">
        <v>56684.794100470455</v>
      </c>
      <c r="J12" s="81">
        <v>60704.222737921402</v>
      </c>
      <c r="K12" s="81">
        <v>61721.232422962552</v>
      </c>
      <c r="L12" s="82">
        <v>63233.173855237634</v>
      </c>
    </row>
    <row r="13" spans="2:12" ht="15" customHeight="1">
      <c r="B13" s="3"/>
      <c r="C13" s="52" t="s">
        <v>165</v>
      </c>
      <c r="D13" s="171"/>
      <c r="F13" s="84"/>
      <c r="G13" s="42" t="s">
        <v>17</v>
      </c>
      <c r="H13" s="80">
        <v>45200.839999998971</v>
      </c>
      <c r="I13" s="81">
        <v>55396.851998705934</v>
      </c>
      <c r="J13" s="81">
        <v>59096.858341734507</v>
      </c>
      <c r="K13" s="81">
        <v>59876.583533970523</v>
      </c>
      <c r="L13" s="82">
        <v>61253.065561513227</v>
      </c>
    </row>
    <row r="14" spans="2:12" ht="15" customHeight="1">
      <c r="B14" s="3"/>
      <c r="D14" s="52" t="s">
        <v>166</v>
      </c>
      <c r="F14" s="84"/>
      <c r="G14" s="42" t="s">
        <v>17</v>
      </c>
      <c r="H14" s="80">
        <v>42283.457999998973</v>
      </c>
      <c r="I14" s="81">
        <v>50485.993888530822</v>
      </c>
      <c r="J14" s="81">
        <v>54141.810853679272</v>
      </c>
      <c r="K14" s="81">
        <v>55340.895851102337</v>
      </c>
      <c r="L14" s="82">
        <v>57413.197243566508</v>
      </c>
    </row>
    <row r="15" spans="2:12" ht="15" customHeight="1">
      <c r="B15" s="3"/>
      <c r="D15" s="52" t="s">
        <v>167</v>
      </c>
      <c r="F15" s="84"/>
      <c r="G15" s="42" t="s">
        <v>17</v>
      </c>
      <c r="H15" s="80">
        <v>4051.1929999999993</v>
      </c>
      <c r="I15" s="81">
        <v>6198.800211939636</v>
      </c>
      <c r="J15" s="81">
        <v>6562.4118842421267</v>
      </c>
      <c r="K15" s="81">
        <v>6380.3365718602181</v>
      </c>
      <c r="L15" s="82">
        <v>5819.9766116711235</v>
      </c>
    </row>
    <row r="16" spans="2:12" ht="6" customHeight="1">
      <c r="B16" s="3"/>
      <c r="F16" s="84"/>
      <c r="G16" s="42"/>
      <c r="H16" s="80"/>
      <c r="I16" s="81"/>
      <c r="J16" s="81"/>
      <c r="K16" s="81"/>
      <c r="L16" s="82"/>
    </row>
    <row r="17" spans="1:12" ht="15" customHeight="1" thickBot="1">
      <c r="B17" s="85" t="s">
        <v>56</v>
      </c>
      <c r="C17" s="86"/>
      <c r="D17" s="86"/>
      <c r="E17" s="86"/>
      <c r="F17" s="87"/>
      <c r="G17" s="88" t="s">
        <v>17</v>
      </c>
      <c r="H17" s="89">
        <v>63378</v>
      </c>
      <c r="I17" s="90">
        <v>69400.386738770467</v>
      </c>
      <c r="J17" s="90">
        <v>76080.723972646214</v>
      </c>
      <c r="K17" s="90">
        <v>81630.707180458339</v>
      </c>
      <c r="L17" s="91">
        <v>86878.713581425734</v>
      </c>
    </row>
    <row r="18" spans="1:12" s="41" customFormat="1" ht="12.75" customHeight="1" thickBot="1">
      <c r="A18" s="61"/>
      <c r="B18" s="61"/>
      <c r="C18" s="61"/>
      <c r="D18" s="83"/>
      <c r="E18" s="61"/>
      <c r="F18" s="61"/>
      <c r="G18" s="92"/>
      <c r="H18" s="81"/>
      <c r="I18" s="81"/>
      <c r="J18" s="81"/>
      <c r="K18" s="81"/>
      <c r="L18" s="81"/>
    </row>
    <row r="19" spans="1:12" s="41" customFormat="1" ht="30" customHeight="1">
      <c r="A19" s="61"/>
      <c r="B19" s="63" t="str">
        <f>""&amp;Summary!H3&amp;" - general government [% of GDP]"</f>
        <v>Winter medium-term forecast (MTF-2023Q4) - scenario with government package - general government [% of GDP]</v>
      </c>
      <c r="C19" s="64"/>
      <c r="D19" s="64"/>
      <c r="E19" s="64"/>
      <c r="F19" s="64"/>
      <c r="G19" s="64"/>
      <c r="H19" s="64"/>
      <c r="I19" s="64"/>
      <c r="J19" s="64"/>
      <c r="K19" s="64"/>
      <c r="L19" s="65"/>
    </row>
    <row r="20" spans="1:12" s="41" customFormat="1" ht="30" customHeight="1">
      <c r="A20" s="61"/>
      <c r="B20" s="6" t="s">
        <v>86</v>
      </c>
      <c r="C20" s="7"/>
      <c r="D20" s="7"/>
      <c r="E20" s="7"/>
      <c r="F20" s="66"/>
      <c r="G20" s="67" t="s">
        <v>19</v>
      </c>
      <c r="H20" s="68">
        <f>H3</f>
        <v>2022</v>
      </c>
      <c r="I20" s="69">
        <f>I3</f>
        <v>2023</v>
      </c>
      <c r="J20" s="69">
        <f>J3</f>
        <v>2024</v>
      </c>
      <c r="K20" s="69">
        <f>K3</f>
        <v>2025</v>
      </c>
      <c r="L20" s="70">
        <f>L3</f>
        <v>2026</v>
      </c>
    </row>
    <row r="21" spans="1:12" ht="3.75" customHeight="1">
      <c r="B21" s="93"/>
      <c r="C21" s="94"/>
      <c r="D21" s="94"/>
      <c r="E21" s="94"/>
      <c r="F21" s="95"/>
      <c r="G21" s="72"/>
      <c r="H21" s="73"/>
      <c r="I21" s="74"/>
      <c r="J21" s="74"/>
      <c r="K21" s="199"/>
      <c r="L21" s="75"/>
    </row>
    <row r="22" spans="1:12" ht="15" customHeight="1">
      <c r="B22" s="8" t="s">
        <v>161</v>
      </c>
      <c r="C22" s="237"/>
      <c r="D22" s="237"/>
      <c r="E22" s="237"/>
      <c r="F22" s="71"/>
      <c r="G22" s="42"/>
      <c r="H22" s="80"/>
      <c r="I22" s="81"/>
      <c r="J22" s="81"/>
      <c r="K22" s="81"/>
      <c r="L22" s="82"/>
    </row>
    <row r="23" spans="1:12" ht="15" customHeight="1">
      <c r="B23" s="3"/>
      <c r="C23" s="236" t="s">
        <v>209</v>
      </c>
      <c r="D23" s="240"/>
      <c r="E23" s="240"/>
      <c r="F23" s="79"/>
      <c r="G23" s="42" t="s">
        <v>49</v>
      </c>
      <c r="H23" s="96">
        <f>+H6/H$41*100</f>
        <v>-2.0206660422038971</v>
      </c>
      <c r="I23" s="97">
        <f t="shared" ref="H23:I27" si="0">+I6/I$41*100</f>
        <v>-5.6087594148273956</v>
      </c>
      <c r="J23" s="97">
        <f t="shared" ref="J23:L27" si="1">+J6/J$41*100</f>
        <v>-6.4188909550931763</v>
      </c>
      <c r="K23" s="97">
        <f t="shared" ref="K23" si="2">+K6/K$41*100</f>
        <v>-4.9954937610766557</v>
      </c>
      <c r="L23" s="98">
        <f t="shared" si="1"/>
        <v>-4.0702748565053719</v>
      </c>
    </row>
    <row r="24" spans="1:12" ht="15" customHeight="1">
      <c r="B24" s="3"/>
      <c r="C24" s="236" t="s">
        <v>162</v>
      </c>
      <c r="D24" s="240"/>
      <c r="E24" s="240"/>
      <c r="F24" s="79"/>
      <c r="G24" s="42" t="s">
        <v>49</v>
      </c>
      <c r="H24" s="96">
        <f t="shared" si="0"/>
        <v>-0.9865932643242955</v>
      </c>
      <c r="I24" s="97">
        <f t="shared" si="0"/>
        <v>-4.5512541754927218</v>
      </c>
      <c r="J24" s="97">
        <f t="shared" si="1"/>
        <v>-5.1840502987511936</v>
      </c>
      <c r="K24" s="97">
        <f t="shared" ref="K24" si="3">+K7/K$41*100</f>
        <v>-3.6558906982313677</v>
      </c>
      <c r="L24" s="98">
        <f t="shared" si="1"/>
        <v>-2.6961848713310252</v>
      </c>
    </row>
    <row r="25" spans="1:12" ht="15" customHeight="1">
      <c r="B25" s="3"/>
      <c r="C25" s="52" t="s">
        <v>48</v>
      </c>
      <c r="D25" s="171"/>
      <c r="F25" s="84"/>
      <c r="G25" s="42" t="s">
        <v>49</v>
      </c>
      <c r="H25" s="96">
        <f t="shared" si="0"/>
        <v>40.238053684144489</v>
      </c>
      <c r="I25" s="97">
        <f t="shared" si="0"/>
        <v>40.934067836280384</v>
      </c>
      <c r="J25" s="97">
        <f t="shared" si="1"/>
        <v>40.216484586539067</v>
      </c>
      <c r="K25" s="97">
        <f t="shared" ref="K25" si="4">+K8/K$41*100</f>
        <v>39.827102284052778</v>
      </c>
      <c r="L25" s="98">
        <f t="shared" si="1"/>
        <v>39.810189257829364</v>
      </c>
    </row>
    <row r="26" spans="1:12" ht="15" customHeight="1">
      <c r="B26" s="3"/>
      <c r="D26" s="52" t="s">
        <v>163</v>
      </c>
      <c r="F26" s="84"/>
      <c r="G26" s="42" t="s">
        <v>49</v>
      </c>
      <c r="H26" s="96">
        <f>+H9/H$41*100</f>
        <v>39.501932889272183</v>
      </c>
      <c r="I26" s="97">
        <f t="shared" si="0"/>
        <v>39.127623733104357</v>
      </c>
      <c r="J26" s="97">
        <f t="shared" si="1"/>
        <v>39.04445825742107</v>
      </c>
      <c r="K26" s="97">
        <f t="shared" ref="K26" si="5">+K9/K$41*100</f>
        <v>38.721871608782294</v>
      </c>
      <c r="L26" s="98">
        <f t="shared" si="1"/>
        <v>38.58146212204791</v>
      </c>
    </row>
    <row r="27" spans="1:12" ht="15" customHeight="1">
      <c r="B27" s="3"/>
      <c r="D27" s="52" t="s">
        <v>164</v>
      </c>
      <c r="F27" s="84"/>
      <c r="G27" s="42" t="s">
        <v>49</v>
      </c>
      <c r="H27" s="96">
        <f>+H10/H$41*100</f>
        <v>0.73612079487230386</v>
      </c>
      <c r="I27" s="97">
        <f t="shared" si="0"/>
        <v>1.8064441031760237</v>
      </c>
      <c r="J27" s="97">
        <f t="shared" si="1"/>
        <v>1.1720263291180055</v>
      </c>
      <c r="K27" s="97">
        <f t="shared" ref="K27" si="6">+K10/K$41*100</f>
        <v>1.1052306752704835</v>
      </c>
      <c r="L27" s="98">
        <f t="shared" si="1"/>
        <v>1.2287271357814533</v>
      </c>
    </row>
    <row r="28" spans="1:12" ht="3.75" customHeight="1">
      <c r="B28" s="3"/>
      <c r="D28" s="171"/>
      <c r="F28" s="84"/>
      <c r="G28" s="42"/>
      <c r="H28" s="96"/>
      <c r="I28" s="97"/>
      <c r="J28" s="97"/>
      <c r="K28" s="97"/>
      <c r="L28" s="98"/>
    </row>
    <row r="29" spans="1:12" ht="15" customHeight="1">
      <c r="B29" s="3"/>
      <c r="C29" s="52" t="s">
        <v>50</v>
      </c>
      <c r="D29" s="171"/>
      <c r="F29" s="84"/>
      <c r="G29" s="42" t="s">
        <v>49</v>
      </c>
      <c r="H29" s="96">
        <f t="shared" ref="H29:I32" si="7">+H12/H$41*100</f>
        <v>42.258719726348382</v>
      </c>
      <c r="I29" s="97">
        <f t="shared" si="7"/>
        <v>46.542827251107781</v>
      </c>
      <c r="J29" s="97">
        <f t="shared" ref="J29:L32" si="8">+J12/J$41*100</f>
        <v>46.635375541632243</v>
      </c>
      <c r="K29" s="97">
        <f t="shared" ref="K29" si="9">+K12/K$41*100</f>
        <v>44.82259604512943</v>
      </c>
      <c r="L29" s="98">
        <f t="shared" si="8"/>
        <v>43.880464114334735</v>
      </c>
    </row>
    <row r="30" spans="1:12" ht="15" customHeight="1">
      <c r="B30" s="3"/>
      <c r="C30" s="52" t="s">
        <v>165</v>
      </c>
      <c r="D30" s="171"/>
      <c r="F30" s="84"/>
      <c r="G30" s="42" t="s">
        <v>49</v>
      </c>
      <c r="H30" s="96">
        <f t="shared" si="7"/>
        <v>41.224646948468781</v>
      </c>
      <c r="I30" s="97">
        <f t="shared" si="7"/>
        <v>45.485322011773107</v>
      </c>
      <c r="J30" s="97">
        <f t="shared" si="8"/>
        <v>45.400534885290263</v>
      </c>
      <c r="K30" s="97">
        <f t="shared" ref="K30" si="10">+K13/K$41*100</f>
        <v>43.482992982284145</v>
      </c>
      <c r="L30" s="98">
        <f t="shared" si="8"/>
        <v>42.506374129160392</v>
      </c>
    </row>
    <row r="31" spans="1:12" ht="15" customHeight="1">
      <c r="B31" s="3"/>
      <c r="D31" s="52" t="s">
        <v>166</v>
      </c>
      <c r="F31" s="84"/>
      <c r="G31" s="42" t="s">
        <v>49</v>
      </c>
      <c r="H31" s="96">
        <f t="shared" si="7"/>
        <v>38.563898985293307</v>
      </c>
      <c r="I31" s="97">
        <f t="shared" si="7"/>
        <v>41.453108006171121</v>
      </c>
      <c r="J31" s="97">
        <f t="shared" si="8"/>
        <v>41.593872185238531</v>
      </c>
      <c r="K31" s="97">
        <f t="shared" ref="K31" si="11">+K14/K$41*100</f>
        <v>40.189129771600193</v>
      </c>
      <c r="L31" s="98">
        <f t="shared" si="8"/>
        <v>39.841709465716882</v>
      </c>
    </row>
    <row r="32" spans="1:12" ht="15" customHeight="1">
      <c r="B32" s="3"/>
      <c r="D32" s="52" t="s">
        <v>167</v>
      </c>
      <c r="F32" s="84"/>
      <c r="G32" s="42" t="s">
        <v>49</v>
      </c>
      <c r="H32" s="96">
        <f t="shared" si="7"/>
        <v>3.6948207410550742</v>
      </c>
      <c r="I32" s="97">
        <f t="shared" si="7"/>
        <v>5.0897192449366644</v>
      </c>
      <c r="J32" s="97">
        <f t="shared" si="8"/>
        <v>5.0415033563937088</v>
      </c>
      <c r="K32" s="97">
        <f t="shared" ref="K32" si="12">+K15/K$41*100</f>
        <v>4.6334662735292413</v>
      </c>
      <c r="L32" s="98">
        <f t="shared" si="8"/>
        <v>4.038754648617858</v>
      </c>
    </row>
    <row r="33" spans="1:19" ht="3.75" customHeight="1">
      <c r="A33" s="4"/>
      <c r="B33" s="3"/>
      <c r="F33" s="84"/>
      <c r="G33" s="42"/>
      <c r="H33" s="96"/>
      <c r="I33" s="97"/>
      <c r="J33" s="97"/>
      <c r="K33" s="97"/>
      <c r="L33" s="98"/>
    </row>
    <row r="34" spans="1:19" ht="15" customHeight="1">
      <c r="A34" s="4"/>
      <c r="B34" s="8" t="s">
        <v>168</v>
      </c>
      <c r="C34" s="237"/>
      <c r="D34" s="237"/>
      <c r="E34" s="237"/>
      <c r="F34" s="71"/>
      <c r="G34" s="42"/>
      <c r="H34" s="96"/>
      <c r="I34" s="97"/>
      <c r="J34" s="97"/>
      <c r="K34" s="97"/>
      <c r="L34" s="98"/>
    </row>
    <row r="35" spans="1:19" ht="15" customHeight="1">
      <c r="A35" s="4"/>
      <c r="B35" s="3"/>
      <c r="C35" s="52" t="s">
        <v>51</v>
      </c>
      <c r="D35" s="240"/>
      <c r="E35" s="240"/>
      <c r="F35" s="79"/>
      <c r="G35" s="25" t="s">
        <v>52</v>
      </c>
      <c r="H35" s="99">
        <v>0.38329815517350685</v>
      </c>
      <c r="I35" s="100">
        <v>3.7960232859508558E-2</v>
      </c>
      <c r="J35" s="100">
        <v>-5.4227512460123251E-2</v>
      </c>
      <c r="K35" s="100">
        <v>7.9476569583025736E-3</v>
      </c>
      <c r="L35" s="101">
        <v>-7.3959145138210669E-2</v>
      </c>
      <c r="M35" s="102"/>
      <c r="N35" s="102"/>
      <c r="P35" s="102"/>
      <c r="Q35" s="102"/>
      <c r="R35" s="102"/>
      <c r="S35" s="102"/>
    </row>
    <row r="36" spans="1:19" ht="15" customHeight="1">
      <c r="A36" s="4"/>
      <c r="B36" s="3"/>
      <c r="C36" s="52" t="s">
        <v>53</v>
      </c>
      <c r="D36" s="240"/>
      <c r="E36" s="240"/>
      <c r="F36" s="79"/>
      <c r="G36" s="25" t="s">
        <v>52</v>
      </c>
      <c r="H36" s="99">
        <v>-2.4171886724259251</v>
      </c>
      <c r="I36" s="100">
        <v>-5.7119956145713555</v>
      </c>
      <c r="J36" s="100">
        <v>-6.4460968196013484</v>
      </c>
      <c r="K36" s="100">
        <v>-5.0531868260966686</v>
      </c>
      <c r="L36" s="101">
        <v>-3.9963157116586756</v>
      </c>
      <c r="M36" s="102"/>
      <c r="N36" s="102"/>
      <c r="P36" s="102"/>
      <c r="Q36" s="102"/>
      <c r="R36" s="102"/>
      <c r="S36" s="102"/>
    </row>
    <row r="37" spans="1:19" ht="15" customHeight="1">
      <c r="A37" s="4"/>
      <c r="B37" s="3"/>
      <c r="C37" s="52" t="s">
        <v>54</v>
      </c>
      <c r="D37" s="240"/>
      <c r="E37" s="240"/>
      <c r="F37" s="79"/>
      <c r="G37" s="25" t="s">
        <v>52</v>
      </c>
      <c r="H37" s="99">
        <v>-1.3575573434501478</v>
      </c>
      <c r="I37" s="100">
        <v>-4.5897680563798628</v>
      </c>
      <c r="J37" s="100">
        <v>-5.131856425865144</v>
      </c>
      <c r="K37" s="100">
        <v>-3.6631162685438681</v>
      </c>
      <c r="L37" s="101">
        <v>-2.6257950402924433</v>
      </c>
      <c r="M37" s="102"/>
      <c r="N37" s="102"/>
      <c r="P37" s="102"/>
      <c r="Q37" s="102"/>
      <c r="R37" s="102"/>
      <c r="S37" s="102"/>
    </row>
    <row r="38" spans="1:19" ht="15" customHeight="1">
      <c r="A38" s="4"/>
      <c r="B38" s="3"/>
      <c r="C38" s="52" t="s">
        <v>210</v>
      </c>
      <c r="D38" s="240"/>
      <c r="E38" s="240"/>
      <c r="F38" s="79"/>
      <c r="G38" s="25" t="s">
        <v>55</v>
      </c>
      <c r="H38" s="99">
        <v>2.8524671299621507</v>
      </c>
      <c r="I38" s="100">
        <v>-3.2322107129297151</v>
      </c>
      <c r="J38" s="100">
        <v>-0.54208836948528116</v>
      </c>
      <c r="K38" s="100">
        <v>1.4687401573212759</v>
      </c>
      <c r="L38" s="101">
        <v>1.0373212282514248</v>
      </c>
      <c r="M38" s="102"/>
      <c r="N38" s="102"/>
      <c r="P38" s="102"/>
      <c r="Q38" s="102"/>
      <c r="R38" s="102"/>
      <c r="S38" s="102"/>
    </row>
    <row r="39" spans="1:19" ht="14.85" customHeight="1">
      <c r="A39" s="4"/>
      <c r="B39" s="3"/>
      <c r="F39" s="84"/>
      <c r="G39" s="42"/>
      <c r="H39" s="96"/>
      <c r="I39" s="97"/>
      <c r="J39" s="97"/>
      <c r="K39" s="97"/>
      <c r="L39" s="98"/>
    </row>
    <row r="40" spans="1:19" ht="15" customHeight="1">
      <c r="A40" s="4"/>
      <c r="B40" s="103" t="s">
        <v>56</v>
      </c>
      <c r="F40" s="84"/>
      <c r="G40" s="42" t="s">
        <v>49</v>
      </c>
      <c r="H40" s="104">
        <f>+H17/H$41*100</f>
        <v>57.802812388002387</v>
      </c>
      <c r="I40" s="105">
        <f>+I17/I$41*100</f>
        <v>56.983363217612123</v>
      </c>
      <c r="J40" s="105">
        <f>+J17/J$41*100</f>
        <v>58.448209595922904</v>
      </c>
      <c r="K40" s="105">
        <f t="shared" ref="K40:L40" si="13">+K17/K$41*100</f>
        <v>59.281062110916082</v>
      </c>
      <c r="L40" s="106">
        <f t="shared" si="13"/>
        <v>60.289212784683663</v>
      </c>
    </row>
    <row r="41" spans="1:19" ht="15" customHeight="1" thickBot="1">
      <c r="B41" s="57"/>
      <c r="C41" s="107" t="s">
        <v>158</v>
      </c>
      <c r="D41" s="86"/>
      <c r="E41" s="86"/>
      <c r="F41" s="87"/>
      <c r="G41" s="88" t="s">
        <v>159</v>
      </c>
      <c r="H41" s="89">
        <v>109645.18399999998</v>
      </c>
      <c r="I41" s="90">
        <v>121790.6118909467</v>
      </c>
      <c r="J41" s="90">
        <v>130167.75791529681</v>
      </c>
      <c r="K41" s="90">
        <v>137701.15492823932</v>
      </c>
      <c r="L41" s="91">
        <v>144103.24761032054</v>
      </c>
    </row>
    <row r="42" spans="1:19" ht="15" customHeight="1">
      <c r="B42" s="52" t="s">
        <v>98</v>
      </c>
      <c r="J42" s="11"/>
      <c r="K42" s="11"/>
    </row>
    <row r="43" spans="1:19" ht="15" customHeight="1">
      <c r="B43" s="52" t="s">
        <v>169</v>
      </c>
      <c r="J43" s="11"/>
      <c r="K43" s="11"/>
    </row>
    <row r="44" spans="1:19" ht="15" customHeight="1">
      <c r="B44" s="52" t="s">
        <v>170</v>
      </c>
      <c r="H44" s="108"/>
      <c r="I44" s="108"/>
      <c r="J44" s="11"/>
      <c r="K44" s="11"/>
    </row>
    <row r="45" spans="1:19" ht="15" customHeight="1">
      <c r="B45" s="235"/>
      <c r="C45" s="235"/>
      <c r="D45" s="235"/>
      <c r="E45" s="235"/>
      <c r="F45" s="235"/>
      <c r="G45" s="235"/>
      <c r="H45" s="235"/>
      <c r="I45" s="235"/>
      <c r="J45" s="241"/>
      <c r="K45" s="241"/>
    </row>
    <row r="46" spans="1:19" ht="15" customHeight="1"/>
    <row r="47" spans="1:19" ht="15" customHeight="1"/>
    <row r="48" spans="1:1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34"/>
  <sheetViews>
    <sheetView showGridLines="0" topLeftCell="A2" zoomScale="90" zoomScaleNormal="90" workbookViewId="0">
      <selection activeCell="J39" sqref="J39"/>
    </sheetView>
  </sheetViews>
  <sheetFormatPr defaultColWidth="9.140625" defaultRowHeight="14.25"/>
  <cols>
    <col min="1" max="2" width="3.140625" style="52" customWidth="1"/>
    <col min="3" max="3" width="36.42578125" style="52" customWidth="1"/>
    <col min="4" max="23" width="7.5703125" style="52" customWidth="1"/>
    <col min="24" max="16384" width="9.140625" style="52"/>
  </cols>
  <sheetData>
    <row r="1" spans="2:23" ht="22.5" customHeight="1" thickBot="1">
      <c r="B1" s="51" t="s">
        <v>171</v>
      </c>
    </row>
    <row r="2" spans="2:23" ht="18" customHeight="1">
      <c r="B2" s="318" t="s">
        <v>172</v>
      </c>
      <c r="C2" s="319"/>
      <c r="D2" s="315">
        <v>2023</v>
      </c>
      <c r="E2" s="316"/>
      <c r="F2" s="316"/>
      <c r="G2" s="316"/>
      <c r="H2" s="317"/>
      <c r="I2" s="315">
        <v>2024</v>
      </c>
      <c r="J2" s="316"/>
      <c r="K2" s="316"/>
      <c r="L2" s="316"/>
      <c r="M2" s="317"/>
      <c r="N2" s="315">
        <v>2025</v>
      </c>
      <c r="O2" s="316"/>
      <c r="P2" s="316"/>
      <c r="Q2" s="316"/>
      <c r="R2" s="317"/>
      <c r="S2" s="315">
        <v>2026</v>
      </c>
      <c r="T2" s="316"/>
      <c r="U2" s="316"/>
      <c r="V2" s="316"/>
      <c r="W2" s="317"/>
    </row>
    <row r="3" spans="2:23" ht="81.75" customHeight="1" thickBot="1">
      <c r="B3" s="320"/>
      <c r="C3" s="321"/>
      <c r="D3" s="1" t="s">
        <v>7</v>
      </c>
      <c r="E3" s="2" t="s">
        <v>8</v>
      </c>
      <c r="F3" s="2" t="s">
        <v>185</v>
      </c>
      <c r="G3" s="53" t="s">
        <v>186</v>
      </c>
      <c r="H3" s="54" t="s">
        <v>9</v>
      </c>
      <c r="I3" s="1" t="s">
        <v>7</v>
      </c>
      <c r="J3" s="2" t="s">
        <v>8</v>
      </c>
      <c r="K3" s="2" t="s">
        <v>185</v>
      </c>
      <c r="L3" s="53" t="s">
        <v>186</v>
      </c>
      <c r="M3" s="54" t="s">
        <v>9</v>
      </c>
      <c r="N3" s="1" t="s">
        <v>7</v>
      </c>
      <c r="O3" s="2" t="s">
        <v>8</v>
      </c>
      <c r="P3" s="2" t="s">
        <v>185</v>
      </c>
      <c r="Q3" s="53" t="s">
        <v>186</v>
      </c>
      <c r="R3" s="54" t="s">
        <v>9</v>
      </c>
      <c r="S3" s="1" t="s">
        <v>7</v>
      </c>
      <c r="T3" s="2" t="s">
        <v>8</v>
      </c>
      <c r="U3" s="2" t="s">
        <v>185</v>
      </c>
      <c r="V3" s="53" t="s">
        <v>186</v>
      </c>
      <c r="W3" s="54" t="s">
        <v>9</v>
      </c>
    </row>
    <row r="4" spans="2:23" ht="15" customHeight="1">
      <c r="B4" s="3" t="s">
        <v>173</v>
      </c>
      <c r="C4" s="4"/>
      <c r="D4" s="223">
        <v>1.1874179165032501</v>
      </c>
      <c r="E4" s="224">
        <v>1.2271042505635821</v>
      </c>
      <c r="F4" s="224">
        <v>1.3</v>
      </c>
      <c r="G4" s="225">
        <v>1.33</v>
      </c>
      <c r="H4" s="226">
        <v>1.0960548553854865</v>
      </c>
      <c r="I4" s="223">
        <v>2.8481485175785082</v>
      </c>
      <c r="J4" s="224">
        <v>2.7012035841622373</v>
      </c>
      <c r="K4" s="224">
        <v>1.7</v>
      </c>
      <c r="L4" s="225">
        <v>2.4980000000000002</v>
      </c>
      <c r="M4" s="226">
        <v>1.7562562011331773</v>
      </c>
      <c r="N4" s="223">
        <v>2.9533167449287845</v>
      </c>
      <c r="O4" s="224">
        <v>2.7893047047165886</v>
      </c>
      <c r="P4" s="224">
        <v>2</v>
      </c>
      <c r="Q4" s="225">
        <v>2.8</v>
      </c>
      <c r="R4" s="226">
        <v>2.405991698121368</v>
      </c>
      <c r="S4" s="5">
        <v>1.8135444409492578</v>
      </c>
      <c r="T4" s="5">
        <v>2.1447759060593485</v>
      </c>
      <c r="U4" s="5" t="s">
        <v>13</v>
      </c>
      <c r="V4" s="5">
        <v>2.8</v>
      </c>
      <c r="W4" s="56" t="s">
        <v>13</v>
      </c>
    </row>
    <row r="5" spans="2:23" ht="15" customHeight="1">
      <c r="B5" s="3"/>
      <c r="C5" s="4" t="s">
        <v>174</v>
      </c>
      <c r="D5" s="223">
        <v>-1.6540904963578669</v>
      </c>
      <c r="E5" s="224">
        <v>-1.9355694412974356</v>
      </c>
      <c r="F5" s="224">
        <v>-1.6</v>
      </c>
      <c r="G5" s="225" t="s">
        <v>13</v>
      </c>
      <c r="H5" s="226">
        <v>-1.8479404323100912</v>
      </c>
      <c r="I5" s="223">
        <v>1.869351003541226</v>
      </c>
      <c r="J5" s="224">
        <v>3.333494167456319</v>
      </c>
      <c r="K5" s="224">
        <v>1.5</v>
      </c>
      <c r="L5" s="225" t="s">
        <v>13</v>
      </c>
      <c r="M5" s="226">
        <v>1.0268432843123954</v>
      </c>
      <c r="N5" s="223">
        <v>1.5493486655849864</v>
      </c>
      <c r="O5" s="224">
        <v>1.6703019837363886</v>
      </c>
      <c r="P5" s="224">
        <v>1.8</v>
      </c>
      <c r="Q5" s="225" t="s">
        <v>13</v>
      </c>
      <c r="R5" s="226">
        <v>2.3082048761491336</v>
      </c>
      <c r="S5" s="5">
        <v>1.4573861411216029</v>
      </c>
      <c r="T5" s="5">
        <v>1.0422414708776362</v>
      </c>
      <c r="U5" s="5" t="s">
        <v>13</v>
      </c>
      <c r="V5" s="55" t="s">
        <v>13</v>
      </c>
      <c r="W5" s="56" t="s">
        <v>13</v>
      </c>
    </row>
    <row r="6" spans="2:23">
      <c r="B6" s="3"/>
      <c r="C6" s="4" t="s">
        <v>175</v>
      </c>
      <c r="D6" s="223">
        <v>-1.1485226610319614</v>
      </c>
      <c r="E6" s="224">
        <v>-1.4941224289199417</v>
      </c>
      <c r="F6" s="224">
        <v>-1.1000000000000001</v>
      </c>
      <c r="G6" s="225" t="s">
        <v>13</v>
      </c>
      <c r="H6" s="226">
        <v>-2.51463710501032</v>
      </c>
      <c r="I6" s="223">
        <v>0.80935568926562951</v>
      </c>
      <c r="J6" s="224">
        <v>1.3204817583895911</v>
      </c>
      <c r="K6" s="224">
        <v>1.2</v>
      </c>
      <c r="L6" s="225" t="s">
        <v>13</v>
      </c>
      <c r="M6" s="226">
        <v>1.1530542382720776</v>
      </c>
      <c r="N6" s="223">
        <v>3.0671314098491962</v>
      </c>
      <c r="O6" s="224">
        <v>-0.36077291346470197</v>
      </c>
      <c r="P6" s="224">
        <v>0.9</v>
      </c>
      <c r="Q6" s="225" t="s">
        <v>13</v>
      </c>
      <c r="R6" s="226">
        <v>0.80240320160016587</v>
      </c>
      <c r="S6" s="5">
        <v>1.698244658052019</v>
      </c>
      <c r="T6" s="5">
        <v>-0.9154179326120393</v>
      </c>
      <c r="U6" s="5" t="s">
        <v>13</v>
      </c>
      <c r="V6" s="55" t="s">
        <v>13</v>
      </c>
      <c r="W6" s="56" t="s">
        <v>13</v>
      </c>
    </row>
    <row r="7" spans="2:23">
      <c r="B7" s="3"/>
      <c r="C7" s="4" t="s">
        <v>176</v>
      </c>
      <c r="D7" s="223">
        <v>6.4080082202050477</v>
      </c>
      <c r="E7" s="224">
        <v>7.7283959107139255</v>
      </c>
      <c r="F7" s="224">
        <v>5</v>
      </c>
      <c r="G7" s="225" t="s">
        <v>13</v>
      </c>
      <c r="H7" s="226">
        <v>6.2606343794659569</v>
      </c>
      <c r="I7" s="223">
        <v>4.6442938457417426</v>
      </c>
      <c r="J7" s="224">
        <v>5.0870995799580099</v>
      </c>
      <c r="K7" s="224">
        <v>2.5</v>
      </c>
      <c r="L7" s="225" t="s">
        <v>13</v>
      </c>
      <c r="M7" s="226">
        <v>4.0918546545894774</v>
      </c>
      <c r="N7" s="223">
        <v>3.1100339694883843</v>
      </c>
      <c r="O7" s="224">
        <v>4.2970187885556399</v>
      </c>
      <c r="P7" s="224">
        <v>3.3</v>
      </c>
      <c r="Q7" s="225" t="s">
        <v>13</v>
      </c>
      <c r="R7" s="226">
        <v>3.8913481845936904</v>
      </c>
      <c r="S7" s="5">
        <v>-0.56481320597544027</v>
      </c>
      <c r="T7" s="5">
        <v>0.90137709039426195</v>
      </c>
      <c r="U7" s="5" t="s">
        <v>13</v>
      </c>
      <c r="V7" s="55" t="s">
        <v>13</v>
      </c>
      <c r="W7" s="56" t="s">
        <v>13</v>
      </c>
    </row>
    <row r="8" spans="2:23">
      <c r="B8" s="3"/>
      <c r="C8" s="4" t="s">
        <v>177</v>
      </c>
      <c r="D8" s="223">
        <v>-0.30789512731625734</v>
      </c>
      <c r="E8" s="224">
        <v>-0.72078621438372847</v>
      </c>
      <c r="F8" s="224">
        <v>-1.2</v>
      </c>
      <c r="G8" s="225">
        <v>0.52600000000000002</v>
      </c>
      <c r="H8" s="226">
        <v>-1.7734507139188227</v>
      </c>
      <c r="I8" s="223">
        <v>6.2615308856126575</v>
      </c>
      <c r="J8" s="224">
        <v>4.0175986749258819</v>
      </c>
      <c r="K8" s="224">
        <v>5.7</v>
      </c>
      <c r="L8" s="225">
        <v>5.7030000000000003</v>
      </c>
      <c r="M8" s="226">
        <v>3.652627820994292</v>
      </c>
      <c r="N8" s="223">
        <v>4.1536300666064676</v>
      </c>
      <c r="O8" s="224">
        <v>3.881100478754318</v>
      </c>
      <c r="P8" s="224">
        <v>4.3</v>
      </c>
      <c r="Q8" s="225">
        <v>3.3540000000000001</v>
      </c>
      <c r="R8" s="226">
        <v>3.1061711532863301</v>
      </c>
      <c r="S8" s="5">
        <v>3.032470746352999</v>
      </c>
      <c r="T8" s="5">
        <v>4.6318049204558731</v>
      </c>
      <c r="U8" s="5" t="s">
        <v>13</v>
      </c>
      <c r="V8" s="5">
        <v>3.492</v>
      </c>
      <c r="W8" s="56" t="s">
        <v>13</v>
      </c>
    </row>
    <row r="9" spans="2:23">
      <c r="B9" s="3"/>
      <c r="C9" s="4" t="s">
        <v>178</v>
      </c>
      <c r="D9" s="223">
        <v>-6.1038681301011763</v>
      </c>
      <c r="E9" s="224">
        <v>-6.4465533741137833</v>
      </c>
      <c r="F9" s="224">
        <v>-6</v>
      </c>
      <c r="G9" s="225">
        <v>-3.79</v>
      </c>
      <c r="H9" s="226">
        <v>-9.1935918819057267</v>
      </c>
      <c r="I9" s="223">
        <v>8.2063028458959195</v>
      </c>
      <c r="J9" s="224">
        <v>7.4317857340364668</v>
      </c>
      <c r="K9" s="224">
        <v>6.3</v>
      </c>
      <c r="L9" s="225">
        <v>7.63</v>
      </c>
      <c r="M9" s="226">
        <v>4.1994202981221695</v>
      </c>
      <c r="N9" s="223">
        <v>3.4387525744173928</v>
      </c>
      <c r="O9" s="224">
        <v>3.5030095365545133</v>
      </c>
      <c r="P9" s="224">
        <v>4.2</v>
      </c>
      <c r="Q9" s="225">
        <v>3.149</v>
      </c>
      <c r="R9" s="226">
        <v>3.1013522128426008</v>
      </c>
      <c r="S9" s="5">
        <v>2.3338144598921815</v>
      </c>
      <c r="T9" s="5">
        <v>3.2464442424895656</v>
      </c>
      <c r="U9" s="5" t="s">
        <v>13</v>
      </c>
      <c r="V9" s="5">
        <v>3.0030000000000001</v>
      </c>
      <c r="W9" s="56" t="s">
        <v>13</v>
      </c>
    </row>
    <row r="10" spans="2:23" ht="3.75" customHeight="1">
      <c r="B10" s="3"/>
      <c r="C10" s="4"/>
      <c r="D10" s="223"/>
      <c r="E10" s="224"/>
      <c r="F10" s="224"/>
      <c r="G10" s="225"/>
      <c r="H10" s="226"/>
      <c r="I10" s="223"/>
      <c r="J10" s="224"/>
      <c r="K10" s="224"/>
      <c r="L10" s="225"/>
      <c r="M10" s="226"/>
      <c r="N10" s="223"/>
      <c r="O10" s="224"/>
      <c r="P10" s="224"/>
      <c r="Q10" s="225"/>
      <c r="R10" s="226"/>
      <c r="S10" s="5"/>
      <c r="T10" s="5"/>
      <c r="U10" s="5"/>
      <c r="V10" s="5"/>
      <c r="W10" s="56"/>
    </row>
    <row r="11" spans="2:23" ht="16.5">
      <c r="B11" s="3" t="s">
        <v>211</v>
      </c>
      <c r="C11" s="4"/>
      <c r="D11" s="223">
        <v>10.986281842523155</v>
      </c>
      <c r="E11" s="224">
        <v>11.057082439658284</v>
      </c>
      <c r="F11" s="224">
        <v>10.8</v>
      </c>
      <c r="G11" s="225">
        <v>10.933</v>
      </c>
      <c r="H11" s="226">
        <v>11.06583162225132</v>
      </c>
      <c r="I11" s="223">
        <v>2.4665402405006205</v>
      </c>
      <c r="J11" s="224">
        <v>3.1898820122693667</v>
      </c>
      <c r="K11" s="224">
        <v>5.2</v>
      </c>
      <c r="L11" s="225">
        <v>4.8259999999999996</v>
      </c>
      <c r="M11" s="226">
        <v>5.1713284694166362</v>
      </c>
      <c r="N11" s="223">
        <v>4.627615973084076</v>
      </c>
      <c r="O11" s="224">
        <v>3.4079333156996063</v>
      </c>
      <c r="P11" s="224">
        <v>3</v>
      </c>
      <c r="Q11" s="225">
        <v>2.3239999999999998</v>
      </c>
      <c r="R11" s="226">
        <v>3.3956319727758588</v>
      </c>
      <c r="S11" s="5">
        <v>3.9404026505225289</v>
      </c>
      <c r="T11" s="5">
        <v>3.5018413142457296</v>
      </c>
      <c r="U11" s="5" t="s">
        <v>13</v>
      </c>
      <c r="V11" s="5">
        <v>1.9179999999999999</v>
      </c>
      <c r="W11" s="56" t="s">
        <v>13</v>
      </c>
    </row>
    <row r="12" spans="2:23" ht="3.75" customHeight="1">
      <c r="B12" s="3"/>
      <c r="C12" s="4"/>
      <c r="D12" s="223"/>
      <c r="E12" s="224"/>
      <c r="F12" s="224"/>
      <c r="G12" s="225"/>
      <c r="H12" s="226"/>
      <c r="I12" s="223"/>
      <c r="J12" s="224"/>
      <c r="K12" s="224"/>
      <c r="L12" s="225"/>
      <c r="M12" s="226"/>
      <c r="N12" s="223"/>
      <c r="O12" s="224"/>
      <c r="P12" s="224"/>
      <c r="Q12" s="225"/>
      <c r="R12" s="226"/>
      <c r="S12" s="5"/>
      <c r="T12" s="5"/>
      <c r="U12" s="5"/>
      <c r="V12" s="55"/>
      <c r="W12" s="56"/>
    </row>
    <row r="13" spans="2:23">
      <c r="B13" s="3" t="s">
        <v>179</v>
      </c>
      <c r="C13" s="4"/>
      <c r="D13" s="223">
        <v>0.32211656524323473</v>
      </c>
      <c r="E13" s="224">
        <v>0.31170029364977481</v>
      </c>
      <c r="F13" s="224">
        <v>0.6</v>
      </c>
      <c r="G13" s="225" t="s">
        <v>13</v>
      </c>
      <c r="H13" s="226" t="s">
        <v>13</v>
      </c>
      <c r="I13" s="223">
        <v>0.39918614251959639</v>
      </c>
      <c r="J13" s="224">
        <v>0.37993919052217162</v>
      </c>
      <c r="K13" s="224">
        <v>0.1</v>
      </c>
      <c r="L13" s="225" t="s">
        <v>13</v>
      </c>
      <c r="M13" s="226" t="s">
        <v>13</v>
      </c>
      <c r="N13" s="223">
        <v>0.29272676288660193</v>
      </c>
      <c r="O13" s="224">
        <v>0.48030655573005898</v>
      </c>
      <c r="P13" s="224">
        <v>0.1</v>
      </c>
      <c r="Q13" s="225" t="s">
        <v>13</v>
      </c>
      <c r="R13" s="226" t="s">
        <v>13</v>
      </c>
      <c r="S13" s="5">
        <v>2.3266016291628944E-2</v>
      </c>
      <c r="T13" s="5">
        <v>0.11456507010882966</v>
      </c>
      <c r="U13" s="5" t="s">
        <v>13</v>
      </c>
      <c r="V13" s="55" t="s">
        <v>13</v>
      </c>
      <c r="W13" s="56" t="s">
        <v>13</v>
      </c>
    </row>
    <row r="14" spans="2:23">
      <c r="B14" s="3" t="s">
        <v>180</v>
      </c>
      <c r="C14" s="4"/>
      <c r="D14" s="223">
        <v>5.8910642564278</v>
      </c>
      <c r="E14" s="224">
        <v>5.855853516728696</v>
      </c>
      <c r="F14" s="224">
        <v>5.7</v>
      </c>
      <c r="G14" s="225">
        <v>6.1</v>
      </c>
      <c r="H14" s="226">
        <v>5.9674162548437897</v>
      </c>
      <c r="I14" s="223">
        <v>5.5002624072542261</v>
      </c>
      <c r="J14" s="224">
        <v>5.3816201477545205</v>
      </c>
      <c r="K14" s="224">
        <v>5.4</v>
      </c>
      <c r="L14" s="225">
        <v>5.9</v>
      </c>
      <c r="M14" s="226">
        <v>6.2547772933258097</v>
      </c>
      <c r="N14" s="223">
        <v>5.210579268832829</v>
      </c>
      <c r="O14" s="224">
        <v>5.0785739371795291</v>
      </c>
      <c r="P14" s="224">
        <v>5.2</v>
      </c>
      <c r="Q14" s="225">
        <v>5.9</v>
      </c>
      <c r="R14" s="226">
        <v>6.13905361120724</v>
      </c>
      <c r="S14" s="5">
        <v>5.2425698743988072</v>
      </c>
      <c r="T14" s="5">
        <v>5.0341889009524943</v>
      </c>
      <c r="U14" s="5" t="s">
        <v>13</v>
      </c>
      <c r="V14" s="55">
        <v>5.9</v>
      </c>
      <c r="W14" s="56" t="s">
        <v>13</v>
      </c>
    </row>
    <row r="15" spans="2:23">
      <c r="B15" s="3" t="s">
        <v>181</v>
      </c>
      <c r="C15" s="4"/>
      <c r="D15" s="223">
        <v>8.8365545675552966</v>
      </c>
      <c r="E15" s="224">
        <v>9.8159509202454096</v>
      </c>
      <c r="F15" s="224" t="s">
        <v>13</v>
      </c>
      <c r="G15" s="225" t="s">
        <v>13</v>
      </c>
      <c r="H15" s="226" t="s">
        <v>13</v>
      </c>
      <c r="I15" s="223">
        <v>5.9372790572087837</v>
      </c>
      <c r="J15" s="224">
        <v>7.0530726256983201</v>
      </c>
      <c r="K15" s="224" t="s">
        <v>13</v>
      </c>
      <c r="L15" s="225" t="s">
        <v>13</v>
      </c>
      <c r="M15" s="226" t="s">
        <v>13</v>
      </c>
      <c r="N15" s="223">
        <v>5.7409693075816364</v>
      </c>
      <c r="O15" s="224">
        <v>5.2837573385518644</v>
      </c>
      <c r="P15" s="224" t="s">
        <v>13</v>
      </c>
      <c r="Q15" s="225" t="s">
        <v>13</v>
      </c>
      <c r="R15" s="226" t="s">
        <v>13</v>
      </c>
      <c r="S15" s="5">
        <v>5.1602269739601638</v>
      </c>
      <c r="T15" s="5">
        <v>4.4609665427509215</v>
      </c>
      <c r="U15" s="5" t="s">
        <v>13</v>
      </c>
      <c r="V15" s="55" t="s">
        <v>13</v>
      </c>
      <c r="W15" s="56" t="s">
        <v>13</v>
      </c>
    </row>
    <row r="16" spans="2:23">
      <c r="B16" s="3" t="s">
        <v>128</v>
      </c>
      <c r="C16" s="4"/>
      <c r="D16" s="223">
        <v>8.4485804678491974</v>
      </c>
      <c r="E16" s="224">
        <v>8.9692990552698415</v>
      </c>
      <c r="F16" s="224">
        <v>9.6999999999999993</v>
      </c>
      <c r="G16" s="225" t="s">
        <v>13</v>
      </c>
      <c r="H16" s="226">
        <v>10.038116376736372</v>
      </c>
      <c r="I16" s="223">
        <v>6.8513093597863559</v>
      </c>
      <c r="J16" s="224">
        <v>7.0699602642307013</v>
      </c>
      <c r="K16" s="224">
        <v>7.9</v>
      </c>
      <c r="L16" s="225" t="s">
        <v>13</v>
      </c>
      <c r="M16" s="226">
        <v>8.2014253558176478</v>
      </c>
      <c r="N16" s="223">
        <v>5.8374267463944278</v>
      </c>
      <c r="O16" s="224">
        <v>5.2556697393154828</v>
      </c>
      <c r="P16" s="224">
        <v>5.9</v>
      </c>
      <c r="Q16" s="225" t="s">
        <v>13</v>
      </c>
      <c r="R16" s="226">
        <v>4.967321607315478</v>
      </c>
      <c r="S16" s="5">
        <v>5.2432889935360549</v>
      </c>
      <c r="T16" s="5">
        <v>4.9937445493132948</v>
      </c>
      <c r="U16" s="5" t="s">
        <v>13</v>
      </c>
      <c r="V16" s="55" t="s">
        <v>13</v>
      </c>
      <c r="W16" s="56" t="s">
        <v>13</v>
      </c>
    </row>
    <row r="17" spans="1:23" ht="3.75" customHeight="1">
      <c r="B17" s="3"/>
      <c r="C17" s="4"/>
      <c r="D17" s="223"/>
      <c r="E17" s="224"/>
      <c r="F17" s="224"/>
      <c r="G17" s="225"/>
      <c r="H17" s="226"/>
      <c r="I17" s="223"/>
      <c r="J17" s="224"/>
      <c r="K17" s="224"/>
      <c r="L17" s="225"/>
      <c r="M17" s="226"/>
      <c r="N17" s="223"/>
      <c r="O17" s="224"/>
      <c r="P17" s="224"/>
      <c r="Q17" s="225"/>
      <c r="R17" s="226"/>
      <c r="S17" s="194"/>
      <c r="T17" s="5"/>
      <c r="U17" s="5"/>
      <c r="V17" s="55"/>
      <c r="W17" s="56"/>
    </row>
    <row r="18" spans="1:23">
      <c r="B18" s="3" t="s">
        <v>182</v>
      </c>
      <c r="C18" s="4"/>
      <c r="D18" s="223">
        <v>-5.6087594144104687</v>
      </c>
      <c r="E18" s="224">
        <v>-6.52</v>
      </c>
      <c r="F18" s="224">
        <v>-5.7</v>
      </c>
      <c r="G18" s="225">
        <v>-5.4950000000000001</v>
      </c>
      <c r="H18" s="226">
        <v>-5.6490676299331701</v>
      </c>
      <c r="I18" s="223">
        <v>-6.4188909558474991</v>
      </c>
      <c r="J18" s="224">
        <v>-5.97</v>
      </c>
      <c r="K18" s="224">
        <v>-6.5</v>
      </c>
      <c r="L18" s="225">
        <v>-4.4119999999999999</v>
      </c>
      <c r="M18" s="226">
        <v>-4.4191519973077797</v>
      </c>
      <c r="N18" s="223">
        <v>-4.9954937621011153</v>
      </c>
      <c r="O18" s="224">
        <v>-4.97</v>
      </c>
      <c r="P18" s="224">
        <v>-6.8</v>
      </c>
      <c r="Q18" s="225">
        <v>-4.4059999999999997</v>
      </c>
      <c r="R18" s="226">
        <v>-4.27868419275985</v>
      </c>
      <c r="S18" s="194">
        <v>-4.0702748567968809</v>
      </c>
      <c r="T18" s="5">
        <v>-3.97</v>
      </c>
      <c r="U18" s="5" t="s">
        <v>13</v>
      </c>
      <c r="V18" s="55">
        <v>-4.4809999999999999</v>
      </c>
      <c r="W18" s="56" t="s">
        <v>13</v>
      </c>
    </row>
    <row r="19" spans="1:23">
      <c r="B19" s="3" t="s">
        <v>183</v>
      </c>
      <c r="C19" s="4"/>
      <c r="D19" s="223">
        <v>56.983363213376272</v>
      </c>
      <c r="E19" s="224">
        <v>56.8</v>
      </c>
      <c r="F19" s="224">
        <v>56.7</v>
      </c>
      <c r="G19" s="225">
        <v>56.677999999999997</v>
      </c>
      <c r="H19" s="226">
        <v>58.386948522980198</v>
      </c>
      <c r="I19" s="223">
        <v>58.448209602791522</v>
      </c>
      <c r="J19" s="224">
        <v>58.3</v>
      </c>
      <c r="K19" s="224">
        <v>59.9</v>
      </c>
      <c r="L19" s="225">
        <v>56.521999999999998</v>
      </c>
      <c r="M19" s="226">
        <v>59.1850160346048</v>
      </c>
      <c r="N19" s="223">
        <v>59.281062123073255</v>
      </c>
      <c r="O19" s="224">
        <v>59.6</v>
      </c>
      <c r="P19" s="224">
        <v>62.9</v>
      </c>
      <c r="Q19" s="225">
        <v>57.512</v>
      </c>
      <c r="R19" s="226">
        <v>59.339893816460403</v>
      </c>
      <c r="S19" s="194">
        <v>60.289212789001525</v>
      </c>
      <c r="T19" s="5">
        <v>61.4</v>
      </c>
      <c r="U19" s="5" t="s">
        <v>13</v>
      </c>
      <c r="V19" s="55">
        <v>60.302999999999997</v>
      </c>
      <c r="W19" s="56" t="s">
        <v>13</v>
      </c>
    </row>
    <row r="20" spans="1:23" ht="3.75" customHeight="1">
      <c r="B20" s="3"/>
      <c r="C20" s="4"/>
      <c r="D20" s="223"/>
      <c r="E20" s="224"/>
      <c r="F20" s="224"/>
      <c r="G20" s="225"/>
      <c r="H20" s="226"/>
      <c r="I20" s="223"/>
      <c r="J20" s="224"/>
      <c r="K20" s="224"/>
      <c r="L20" s="225"/>
      <c r="M20" s="226"/>
      <c r="N20" s="223"/>
      <c r="O20" s="224"/>
      <c r="P20" s="224"/>
      <c r="Q20" s="225"/>
      <c r="R20" s="226"/>
      <c r="S20" s="194"/>
      <c r="T20" s="5"/>
      <c r="U20" s="5"/>
      <c r="V20" s="55"/>
      <c r="W20" s="56"/>
    </row>
    <row r="21" spans="1:23" ht="15" thickBot="1">
      <c r="B21" s="57" t="s">
        <v>184</v>
      </c>
      <c r="C21" s="58"/>
      <c r="D21" s="227">
        <f>Summary!H49</f>
        <v>-1.6</v>
      </c>
      <c r="E21" s="228">
        <v>-2.7365957339896392</v>
      </c>
      <c r="F21" s="228">
        <v>-2.1</v>
      </c>
      <c r="G21" s="229">
        <v>-2.669</v>
      </c>
      <c r="H21" s="230">
        <v>-2.2248188308666599</v>
      </c>
      <c r="I21" s="227">
        <f>Summary!I49</f>
        <v>-2.2000000000000002</v>
      </c>
      <c r="J21" s="228">
        <v>-3.8538769004332121</v>
      </c>
      <c r="K21" s="228">
        <v>-2.9</v>
      </c>
      <c r="L21" s="229">
        <v>-3.9590000000000001</v>
      </c>
      <c r="M21" s="230">
        <v>-3.5753372977888001</v>
      </c>
      <c r="N21" s="227">
        <f>Summary!J49</f>
        <v>-1.4</v>
      </c>
      <c r="O21" s="228">
        <v>-3.695417647588866</v>
      </c>
      <c r="P21" s="228">
        <v>-3</v>
      </c>
      <c r="Q21" s="229">
        <v>-3.3969999999999998</v>
      </c>
      <c r="R21" s="230">
        <v>-3.4323786047524698</v>
      </c>
      <c r="S21" s="198">
        <f>Summary!K49</f>
        <v>-0.5</v>
      </c>
      <c r="T21" s="60">
        <v>-2.9417029227711802</v>
      </c>
      <c r="U21" s="60" t="s">
        <v>13</v>
      </c>
      <c r="V21" s="60">
        <v>-2.6970000000000001</v>
      </c>
      <c r="W21" s="59" t="s">
        <v>13</v>
      </c>
    </row>
    <row r="22" spans="1:23">
      <c r="B22" s="52" t="s">
        <v>187</v>
      </c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50"/>
      <c r="T22" s="50"/>
      <c r="U22" s="50"/>
      <c r="V22" s="50"/>
      <c r="W22" s="50"/>
    </row>
    <row r="23" spans="1:23">
      <c r="B23" s="52" t="s">
        <v>188</v>
      </c>
    </row>
    <row r="24" spans="1:23">
      <c r="A24" s="50"/>
      <c r="B24" s="52" t="s">
        <v>212</v>
      </c>
      <c r="S24" s="50"/>
      <c r="T24" s="50"/>
      <c r="U24" s="50"/>
    </row>
    <row r="25" spans="1:23">
      <c r="B25" s="62" t="s">
        <v>217</v>
      </c>
      <c r="C25" s="50"/>
      <c r="D25" s="62"/>
      <c r="E25" s="62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3">
      <c r="B26" s="50" t="s">
        <v>213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3">
      <c r="B27" s="52" t="s">
        <v>214</v>
      </c>
    </row>
    <row r="28" spans="1:23">
      <c r="B28" s="52" t="s">
        <v>215</v>
      </c>
    </row>
    <row r="30" spans="1:23"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50"/>
    </row>
    <row r="32" spans="1:23">
      <c r="S32" s="50"/>
    </row>
    <row r="33" spans="2:19">
      <c r="B33" s="62"/>
      <c r="C33" s="50"/>
      <c r="D33" s="62"/>
      <c r="E33" s="62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2:19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2023-12-18T13:18:54Z</dcterms:modified>
</cp:coreProperties>
</file>